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 tabRatio="813" activeTab="2"/>
  </bookViews>
  <sheets>
    <sheet name="封面" sheetId="10" r:id="rId1"/>
    <sheet name="一般公共预算收入" sheetId="4" r:id="rId2"/>
    <sheet name="一般公共预算支出  " sheetId="16" r:id="rId3"/>
    <sheet name="一般公共预算本级支出（分基本及项目支出）" sheetId="6" r:id="rId4"/>
    <sheet name="政府性基金收支" sheetId="7" r:id="rId5"/>
    <sheet name="国有资本经营收支" sheetId="15" r:id="rId6"/>
    <sheet name="社会保险基金收支" sheetId="1" r:id="rId7"/>
    <sheet name="2022年政府债务限额和余额情况" sheetId="11" r:id="rId8"/>
    <sheet name="2022年政府债券发行及还本付息情况表" sheetId="12" r:id="rId9"/>
  </sheets>
  <externalReferences>
    <externalReference r:id="rId11"/>
    <externalReference r:id="rId12"/>
  </externalReferences>
  <definedNames>
    <definedName name="_xlnm._FilterDatabase" localSheetId="2" hidden="1">'一般公共预算支出  '!$A$6:$AD$1325</definedName>
    <definedName name="_xlnm._FilterDatabase" localSheetId="4" hidden="1">政府性基金收支!$A$6:$V$141</definedName>
    <definedName name="_xlnm.Print_Area" localSheetId="0">封面!$B$8:$B$24</definedName>
    <definedName name="_xlnm.Print_Area" localSheetId="5">国有资本经营收支!$A$1:$J$23</definedName>
    <definedName name="_xlnm.Print_Area" localSheetId="3">'一般公共预算本级支出（分基本及项目支出）'!$A$1:$F$52</definedName>
    <definedName name="_xlnm.Print_Area" localSheetId="1">一般公共预算收入!$A$1:$H$61</definedName>
    <definedName name="_xlnm.Print_Area" localSheetId="4">政府性基金收支!$A$1:$J$137</definedName>
    <definedName name="_xlnm.Print_Area">[1]Sheet3!$A$1:$W$7</definedName>
    <definedName name="_xlnm.Print_Titles" localSheetId="3">'一般公共预算本级支出（分基本及项目支出）'!$3:$7</definedName>
    <definedName name="_xlnm.Print_Titles" localSheetId="1">一般公共预算收入!$1:$5</definedName>
    <definedName name="_xlnm.Print_Titles" localSheetId="4">政府性基金收支!$2:$6</definedName>
    <definedName name="_xlnm.Print_Titles">#N/A</definedName>
    <definedName name="地区名称" localSheetId="5">[1]Sheet3!#REF!</definedName>
    <definedName name="地区名称">[1]Sheet3!#REF!</definedName>
    <definedName name="_xlnm.Print_Titles" localSheetId="2">'一般公共预算支出  '!$4:$6</definedName>
    <definedName name="地区名称" localSheetId="2">[1]Sheet3!#REF!</definedName>
    <definedName name="_xlnm._FilterDatabase" localSheetId="1" hidden="1">一般公共预算收入!$A$5:$H$61</definedName>
    <definedName name="_xlnm.Print_Titles" localSheetId="6">社会保险基金收支!$4:$5</definedName>
  </definedNames>
  <calcPr calcId="144525"/>
</workbook>
</file>

<file path=xl/comments1.xml><?xml version="1.0" encoding="utf-8"?>
<comments xmlns="http://schemas.openxmlformats.org/spreadsheetml/2006/main">
  <authors>
    <author/>
  </authors>
  <commentList>
    <comment ref="A1" authorId="0">
      <text/>
    </comment>
  </commentList>
</comments>
</file>

<file path=xl/sharedStrings.xml><?xml version="1.0" encoding="utf-8"?>
<sst xmlns="http://schemas.openxmlformats.org/spreadsheetml/2006/main" count="1865" uniqueCount="1445">
  <si>
    <t>柳州市柳江区</t>
  </si>
  <si>
    <t>2022年预算执行情况和2023年预算（附表）</t>
  </si>
  <si>
    <t>柳州市柳江区财政局编制</t>
  </si>
  <si>
    <t>表一：柳江区2023年一般公共预算收入预算表</t>
  </si>
  <si>
    <t>表二：柳江区2023年一般公共预算支出预算表</t>
  </si>
  <si>
    <t>表三：柳江区2023年一般公共预算本级支出预算表</t>
  </si>
  <si>
    <t>表四：柳江区2023年政府性基金收支预算表</t>
  </si>
  <si>
    <t>表五：柳江区2023年国有资本经营收支预算表</t>
  </si>
  <si>
    <t>表六：柳江区2023年社会保险基金收支预算表</t>
  </si>
  <si>
    <t>表七：柳江区2022年政府债务限额和余额情况表</t>
  </si>
  <si>
    <t>表八：柳江区2022年政府债券发行及还本付息情况表</t>
  </si>
  <si>
    <t>说明：我区无对下级税收返还及转移支付。</t>
  </si>
  <si>
    <t>表一</t>
  </si>
  <si>
    <t>柳江区2023年一般公共预算收入预算表</t>
  </si>
  <si>
    <t>金额单位：万元</t>
  </si>
  <si>
    <t>项目</t>
  </si>
  <si>
    <r>
      <rPr>
        <b/>
        <sz val="10"/>
        <rFont val="Times New Roman"/>
        <charset val="0"/>
      </rPr>
      <t>2021</t>
    </r>
    <r>
      <rPr>
        <b/>
        <sz val="10"/>
        <rFont val="宋体"/>
        <charset val="0"/>
      </rPr>
      <t>年</t>
    </r>
    <r>
      <rPr>
        <b/>
        <sz val="10"/>
        <rFont val="Times New Roman"/>
        <charset val="0"/>
      </rPr>
      <t xml:space="preserve">
</t>
    </r>
    <r>
      <rPr>
        <b/>
        <sz val="10"/>
        <rFont val="宋体"/>
        <charset val="0"/>
      </rPr>
      <t>决算数</t>
    </r>
  </si>
  <si>
    <r>
      <rPr>
        <b/>
        <sz val="10"/>
        <rFont val="Times New Roman"/>
        <charset val="0"/>
      </rPr>
      <t>2022</t>
    </r>
    <r>
      <rPr>
        <b/>
        <sz val="10"/>
        <rFont val="宋体"/>
        <charset val="0"/>
      </rPr>
      <t>年</t>
    </r>
  </si>
  <si>
    <r>
      <rPr>
        <b/>
        <sz val="10"/>
        <rFont val="Times New Roman"/>
        <charset val="0"/>
      </rPr>
      <t>2023</t>
    </r>
    <r>
      <rPr>
        <b/>
        <sz val="10"/>
        <rFont val="宋体"/>
        <charset val="0"/>
      </rPr>
      <t>年收入预算情况</t>
    </r>
  </si>
  <si>
    <t>年初预算数</t>
  </si>
  <si>
    <t>实际
完成数</t>
  </si>
  <si>
    <t>完成
预算%</t>
  </si>
  <si>
    <t>比上年
增、减（%）</t>
  </si>
  <si>
    <t>预算数</t>
  </si>
  <si>
    <t>比上年完成数
增、减（%）</t>
  </si>
  <si>
    <t>一、一般公共预算收入</t>
  </si>
  <si>
    <t>（一）税收收入</t>
  </si>
  <si>
    <r>
      <rPr>
        <sz val="10"/>
        <rFont val="Times New Roman"/>
        <charset val="0"/>
      </rPr>
      <t>1</t>
    </r>
    <r>
      <rPr>
        <sz val="10"/>
        <rFont val="宋体"/>
        <charset val="0"/>
      </rPr>
      <t>、增值税（</t>
    </r>
    <r>
      <rPr>
        <sz val="10"/>
        <rFont val="Times New Roman"/>
        <charset val="0"/>
      </rPr>
      <t>32%</t>
    </r>
    <r>
      <rPr>
        <sz val="10"/>
        <rFont val="宋体"/>
        <charset val="0"/>
      </rPr>
      <t>）</t>
    </r>
  </si>
  <si>
    <r>
      <rPr>
        <sz val="10"/>
        <rFont val="Times New Roman"/>
        <charset val="0"/>
      </rPr>
      <t>2</t>
    </r>
    <r>
      <rPr>
        <sz val="10"/>
        <rFont val="宋体"/>
        <charset val="134"/>
      </rPr>
      <t>、企业所得税（</t>
    </r>
    <r>
      <rPr>
        <sz val="10"/>
        <rFont val="Times New Roman"/>
        <charset val="0"/>
      </rPr>
      <t>30%</t>
    </r>
    <r>
      <rPr>
        <sz val="10"/>
        <rFont val="宋体"/>
        <charset val="134"/>
      </rPr>
      <t>）</t>
    </r>
  </si>
  <si>
    <t>3、个人所得税（25%）</t>
  </si>
  <si>
    <t>4、环境保护税（70%）</t>
  </si>
  <si>
    <t>5、资源税</t>
  </si>
  <si>
    <t>6、城市维护建设税</t>
  </si>
  <si>
    <t>7、房产税</t>
  </si>
  <si>
    <t>8、印花税</t>
  </si>
  <si>
    <t>9、城镇土地使用税</t>
  </si>
  <si>
    <t>10、土地增值税</t>
  </si>
  <si>
    <t>11、车船使用和牌照税</t>
  </si>
  <si>
    <t>12、耕地占用税</t>
  </si>
  <si>
    <t>13、契税</t>
  </si>
  <si>
    <t>14、其他税收收入</t>
  </si>
  <si>
    <t>（二）非税收入</t>
  </si>
  <si>
    <t>15、专项收入</t>
  </si>
  <si>
    <t>其中：教育费附加</t>
  </si>
  <si>
    <t xml:space="preserve">     地方教育附加收入   </t>
  </si>
  <si>
    <t xml:space="preserve">           残疾人就业保障金收入</t>
  </si>
  <si>
    <t xml:space="preserve">           教育资金收入（从地方土地出让收益中计提）</t>
  </si>
  <si>
    <t xml:space="preserve">           农田水利建设资金收入（从地方土地出让收益中计提）</t>
  </si>
  <si>
    <t xml:space="preserve">           森林植被恢复费</t>
  </si>
  <si>
    <t xml:space="preserve">           水利建设基金收入</t>
  </si>
  <si>
    <t xml:space="preserve">           其他专项收入</t>
  </si>
  <si>
    <t>16、行政事业性收费收入</t>
  </si>
  <si>
    <t>17、罚没收入</t>
  </si>
  <si>
    <t>18、国有资源（资产）有偿使用收入</t>
  </si>
  <si>
    <t>19、捐赠收入</t>
  </si>
  <si>
    <t>20、政府住房基金收入</t>
  </si>
  <si>
    <t>21、其他收入</t>
  </si>
  <si>
    <t>二、上级财力性补助收入</t>
  </si>
  <si>
    <r>
      <rPr>
        <sz val="10"/>
        <rFont val="Times New Roman"/>
        <charset val="0"/>
      </rPr>
      <t>1</t>
    </r>
    <r>
      <rPr>
        <sz val="10"/>
        <rFont val="宋体"/>
        <charset val="134"/>
      </rPr>
      <t>、所得税基数返还收入</t>
    </r>
  </si>
  <si>
    <r>
      <rPr>
        <sz val="10"/>
        <rFont val="Times New Roman"/>
        <charset val="0"/>
      </rPr>
      <t>2</t>
    </r>
    <r>
      <rPr>
        <sz val="10"/>
        <rFont val="宋体"/>
        <charset val="134"/>
      </rPr>
      <t>、成品油税费改革税收返还收入</t>
    </r>
  </si>
  <si>
    <r>
      <rPr>
        <sz val="10"/>
        <rFont val="Times New Roman"/>
        <charset val="0"/>
      </rPr>
      <t>3</t>
    </r>
    <r>
      <rPr>
        <sz val="10"/>
        <rFont val="宋体"/>
        <charset val="134"/>
      </rPr>
      <t>、</t>
    </r>
    <r>
      <rPr>
        <sz val="10"/>
        <rFont val="Times New Roman"/>
        <charset val="0"/>
      </rPr>
      <t>"</t>
    </r>
    <r>
      <rPr>
        <sz val="10"/>
        <rFont val="宋体"/>
        <charset val="134"/>
      </rPr>
      <t>两税</t>
    </r>
    <r>
      <rPr>
        <sz val="10"/>
        <rFont val="Times New Roman"/>
        <charset val="0"/>
      </rPr>
      <t>"</t>
    </r>
    <r>
      <rPr>
        <sz val="10"/>
        <rFont val="宋体"/>
        <charset val="134"/>
      </rPr>
      <t>返还收入</t>
    </r>
  </si>
  <si>
    <r>
      <rPr>
        <sz val="10"/>
        <rFont val="Times New Roman"/>
        <charset val="0"/>
      </rPr>
      <t>4</t>
    </r>
    <r>
      <rPr>
        <sz val="10"/>
        <rFont val="宋体"/>
        <charset val="134"/>
      </rPr>
      <t>、其他税收返还收入</t>
    </r>
  </si>
  <si>
    <r>
      <rPr>
        <sz val="10"/>
        <rFont val="Times New Roman"/>
        <charset val="0"/>
      </rPr>
      <t>5</t>
    </r>
    <r>
      <rPr>
        <sz val="10"/>
        <rFont val="宋体"/>
        <charset val="134"/>
      </rPr>
      <t>、体制补助收入</t>
    </r>
  </si>
  <si>
    <r>
      <rPr>
        <sz val="10"/>
        <rFont val="Times New Roman"/>
        <charset val="0"/>
      </rPr>
      <t>6</t>
    </r>
    <r>
      <rPr>
        <sz val="10"/>
        <rFont val="宋体"/>
        <charset val="134"/>
      </rPr>
      <t>、均衡性转移支付收入</t>
    </r>
  </si>
  <si>
    <r>
      <rPr>
        <sz val="10"/>
        <rFont val="Times New Roman"/>
        <charset val="0"/>
      </rPr>
      <t>7</t>
    </r>
    <r>
      <rPr>
        <sz val="10"/>
        <rFont val="宋体"/>
        <charset val="134"/>
      </rPr>
      <t>、县级基本财力保障机制奖补资金收入</t>
    </r>
  </si>
  <si>
    <r>
      <rPr>
        <sz val="10"/>
        <rFont val="Times New Roman"/>
        <charset val="0"/>
      </rPr>
      <t xml:space="preserve"> 8</t>
    </r>
    <r>
      <rPr>
        <sz val="10"/>
        <rFont val="宋体"/>
        <charset val="134"/>
      </rPr>
      <t>、结算补助收入</t>
    </r>
  </si>
  <si>
    <r>
      <rPr>
        <sz val="10"/>
        <rFont val="Times New Roman"/>
        <charset val="0"/>
      </rPr>
      <t xml:space="preserve"> 9</t>
    </r>
    <r>
      <rPr>
        <sz val="10"/>
        <rFont val="宋体"/>
        <charset val="134"/>
      </rPr>
      <t>、固定数额补助收入</t>
    </r>
  </si>
  <si>
    <r>
      <rPr>
        <sz val="10"/>
        <rFont val="Times New Roman"/>
        <charset val="0"/>
      </rPr>
      <t>10</t>
    </r>
    <r>
      <rPr>
        <sz val="10"/>
        <rFont val="宋体"/>
        <charset val="134"/>
      </rPr>
      <t>、民族地区转移支付收入</t>
    </r>
  </si>
  <si>
    <t>11、增值税留抵退税转移支付收入</t>
  </si>
  <si>
    <t>12、其他退税减税降费转移支付收入</t>
  </si>
  <si>
    <t>13、其他一般性转移支付收入</t>
  </si>
  <si>
    <t>14、市级财力性转移支付收入</t>
  </si>
  <si>
    <t>三、上级专项补助收入</t>
  </si>
  <si>
    <r>
      <rPr>
        <sz val="10"/>
        <rFont val="Times New Roman"/>
        <charset val="0"/>
      </rPr>
      <t>1</t>
    </r>
    <r>
      <rPr>
        <sz val="10"/>
        <rFont val="文鼎书宋二"/>
        <charset val="134"/>
      </rPr>
      <t>、中央、自治区专项补助收入</t>
    </r>
  </si>
  <si>
    <r>
      <rPr>
        <sz val="10"/>
        <rFont val="Times New Roman"/>
        <charset val="0"/>
      </rPr>
      <t>2</t>
    </r>
    <r>
      <rPr>
        <sz val="10"/>
        <rFont val="文鼎书宋二"/>
        <charset val="134"/>
      </rPr>
      <t>、市级补助收入</t>
    </r>
  </si>
  <si>
    <t>四、地方政府债务转贷收入</t>
  </si>
  <si>
    <t>五、上年结余收入（专款结转）</t>
  </si>
  <si>
    <t>六、调入资金</t>
  </si>
  <si>
    <t>七、上级提前下达专项资金收入</t>
  </si>
  <si>
    <t>八、动用预算稳定调节基金</t>
  </si>
  <si>
    <t>财政收入总计</t>
  </si>
  <si>
    <t>表二</t>
  </si>
  <si>
    <t xml:space="preserve"> </t>
  </si>
  <si>
    <t>柳江区2023年一般公共预算支出预算表</t>
  </si>
  <si>
    <t>科目</t>
  </si>
  <si>
    <r>
      <rPr>
        <b/>
        <sz val="10"/>
        <rFont val="Times New Roman"/>
        <charset val="0"/>
      </rPr>
      <t>2021</t>
    </r>
    <r>
      <rPr>
        <b/>
        <sz val="10"/>
        <rFont val="宋体"/>
        <charset val="0"/>
      </rPr>
      <t>年</t>
    </r>
  </si>
  <si>
    <r>
      <rPr>
        <b/>
        <sz val="10"/>
        <rFont val="Times New Roman"/>
        <charset val="0"/>
      </rPr>
      <t>2023</t>
    </r>
    <r>
      <rPr>
        <b/>
        <sz val="10"/>
        <rFont val="宋体"/>
        <charset val="0"/>
      </rPr>
      <t>年预算</t>
    </r>
  </si>
  <si>
    <t>决算数</t>
  </si>
  <si>
    <r>
      <rPr>
        <b/>
        <sz val="10"/>
        <rFont val="宋体"/>
        <charset val="134"/>
      </rPr>
      <t>年初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预算数</t>
    </r>
  </si>
  <si>
    <t>完成数</t>
  </si>
  <si>
    <r>
      <rPr>
        <b/>
        <sz val="10"/>
        <rFont val="宋体"/>
        <charset val="134"/>
      </rPr>
      <t>完成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年初预算</t>
    </r>
    <r>
      <rPr>
        <b/>
        <sz val="10"/>
        <rFont val="Times New Roman"/>
        <charset val="0"/>
      </rPr>
      <t>%</t>
    </r>
  </si>
  <si>
    <t>比上年增减</t>
  </si>
  <si>
    <t>本级</t>
  </si>
  <si>
    <t>上级</t>
  </si>
  <si>
    <t>上级结转</t>
  </si>
  <si>
    <r>
      <rPr>
        <b/>
        <sz val="10"/>
        <rFont val="宋体"/>
        <charset val="134"/>
      </rPr>
      <t>比</t>
    </r>
    <r>
      <rPr>
        <b/>
        <sz val="10"/>
        <rFont val="Times New Roman"/>
        <charset val="134"/>
      </rPr>
      <t>2022</t>
    </r>
    <r>
      <rPr>
        <b/>
        <sz val="10"/>
        <rFont val="宋体"/>
        <charset val="134"/>
      </rPr>
      <t>年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年初预算增减</t>
    </r>
  </si>
  <si>
    <t>金额</t>
  </si>
  <si>
    <t>%</t>
  </si>
  <si>
    <t>一般公共预算支出合计</t>
  </si>
  <si>
    <t xml:space="preserve">  一般公共服务支出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</si>
  <si>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</si>
  <si>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</si>
  <si>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</si>
  <si>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</si>
  <si>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</si>
  <si>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</si>
  <si>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</si>
  <si>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</si>
  <si>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</si>
  <si>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</si>
  <si>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</si>
  <si>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</si>
  <si>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</si>
  <si>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</si>
  <si>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</si>
  <si>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</si>
  <si>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</si>
  <si>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</si>
  <si>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</si>
  <si>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专项业务及机关事务管理</t>
  </si>
  <si>
    <t xml:space="preserve">      政务公开审批</t>
  </si>
  <si>
    <t xml:space="preserve">      信访事务</t>
  </si>
  <si>
    <t xml:space="preserve">      参事事务</t>
  </si>
  <si>
    <t xml:space="preserve">      其他政府办公厅(室)及相关机构事务支出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</si>
  <si>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</si>
  <si>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</si>
  <si>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</si>
  <si>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</si>
  <si>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</si>
  <si>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</si>
  <si>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</si>
  <si>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</si>
  <si>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</si>
  <si>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</si>
  <si>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</si>
  <si>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</si>
  <si>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</si>
  <si>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</si>
  <si>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</si>
  <si>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</si>
  <si>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</si>
  <si>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</si>
  <si>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</si>
  <si>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</si>
  <si>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</si>
  <si>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</si>
  <si>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　  税收业务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</si>
  <si>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</si>
  <si>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</si>
  <si>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</si>
  <si>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</si>
  <si>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</si>
  <si>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</si>
  <si>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</si>
  <si>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</si>
  <si>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</si>
  <si>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</si>
  <si>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</si>
  <si>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检验检疫</t>
  </si>
  <si>
    <t xml:space="preserve">      其他海关事务支出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</si>
  <si>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</si>
  <si>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</si>
  <si>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</si>
  <si>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巡视工作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</si>
  <si>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</si>
  <si>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</si>
  <si>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</si>
  <si>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</si>
  <si>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</si>
  <si>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</si>
  <si>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</si>
  <si>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</si>
  <si>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</si>
  <si>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</si>
  <si>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知识产权战略和规划</t>
  </si>
  <si>
    <t xml:space="preserve">      国际合作与交流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</si>
  <si>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</si>
  <si>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</si>
  <si>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</si>
  <si>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</si>
  <si>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</si>
  <si>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</si>
  <si>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</si>
  <si>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</si>
  <si>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</si>
  <si>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</si>
  <si>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</si>
  <si>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</si>
  <si>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</si>
  <si>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</si>
  <si>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</si>
  <si>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</si>
  <si>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</si>
  <si>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</si>
  <si>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</si>
  <si>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党委办公厅(室)及相关机构事务</t>
  </si>
  <si>
    <t xml:space="preserve">      专项业务</t>
  </si>
  <si>
    <t xml:space="preserve">      其他党委办公厅(室)及相关机构事务支出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</si>
  <si>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</si>
  <si>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</si>
  <si>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</si>
  <si>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</si>
  <si>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</si>
  <si>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</si>
  <si>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</si>
  <si>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</si>
  <si>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</si>
  <si>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</si>
  <si>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</si>
  <si>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</si>
  <si>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</si>
  <si>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</si>
  <si>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</si>
  <si>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信息安全事务</t>
  </si>
  <si>
    <t xml:space="preserve">      其他网信事务支出</t>
  </si>
  <si>
    <t xml:space="preserve">    市场监督管理事务</t>
  </si>
  <si>
    <t xml:space="preserve">      市场主体管理</t>
  </si>
  <si>
    <t xml:space="preserve">      市场秩序执法</t>
  </si>
  <si>
    <t xml:space="preserve">      质量基础</t>
  </si>
  <si>
    <t xml:space="preserve">      药品事务</t>
  </si>
  <si>
    <t xml:space="preserve">      医疗器械事务</t>
  </si>
  <si>
    <t xml:space="preserve">      化妆品事务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</si>
  <si>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</si>
  <si>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</si>
  <si>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</si>
  <si>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</si>
  <si>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</si>
  <si>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</si>
  <si>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 xml:space="preserve">  外交支出</t>
  </si>
  <si>
    <t xml:space="preserve">    外交管理事务</t>
  </si>
  <si>
    <t xml:space="preserve">      其他外交管理事务支出</t>
  </si>
  <si>
    <t xml:space="preserve">    驻外机构</t>
  </si>
  <si>
    <t xml:space="preserve">      驻外使领馆(团、处)</t>
  </si>
  <si>
    <t xml:space="preserve">      其他驻外机构支出</t>
  </si>
  <si>
    <t xml:space="preserve">    对外援助</t>
  </si>
  <si>
    <t xml:space="preserve">      援外优惠贷款贴息</t>
  </si>
  <si>
    <t xml:space="preserve">      对外援助</t>
  </si>
  <si>
    <t xml:space="preserve">    国际组织</t>
  </si>
  <si>
    <t xml:space="preserve">      国际组织会费</t>
  </si>
  <si>
    <t xml:space="preserve">      国际组织捐赠</t>
  </si>
  <si>
    <t xml:space="preserve">      维和摊款</t>
  </si>
  <si>
    <t xml:space="preserve">      国际组织股金及基金</t>
  </si>
  <si>
    <t xml:space="preserve">      其他国际组织支出</t>
  </si>
  <si>
    <t xml:space="preserve">    对外合作与交流</t>
  </si>
  <si>
    <t xml:space="preserve">      在华国际会议</t>
  </si>
  <si>
    <t xml:space="preserve">      国际交流活动</t>
  </si>
  <si>
    <t xml:space="preserve">      对外合作活动</t>
  </si>
  <si>
    <t xml:space="preserve">      其他对外合作与交流支出</t>
  </si>
  <si>
    <t xml:space="preserve">    对外宣传</t>
  </si>
  <si>
    <t xml:space="preserve">      对外宣传</t>
  </si>
  <si>
    <t xml:space="preserve">    边界勘界联检</t>
  </si>
  <si>
    <t xml:space="preserve">      边界勘界</t>
  </si>
  <si>
    <t xml:space="preserve">      边界联检</t>
  </si>
  <si>
    <t xml:space="preserve">      边界界桩维护</t>
  </si>
  <si>
    <t xml:space="preserve">      其他支出</t>
  </si>
  <si>
    <t xml:space="preserve">    国际发展合作</t>
  </si>
  <si>
    <t xml:space="preserve">      其他国际发展合作支出</t>
  </si>
  <si>
    <t xml:space="preserve">    其他外交支出</t>
  </si>
  <si>
    <t xml:space="preserve">      其他外交支出</t>
  </si>
  <si>
    <t xml:space="preserve">  国防支出</t>
  </si>
  <si>
    <t xml:space="preserve">    现役部队</t>
  </si>
  <si>
    <t xml:space="preserve">      现役部队</t>
  </si>
  <si>
    <t xml:space="preserve">    国防科研事业</t>
  </si>
  <si>
    <t xml:space="preserve">      国防科研事业</t>
  </si>
  <si>
    <t xml:space="preserve">    专项工程</t>
  </si>
  <si>
    <t xml:space="preserve">      专项工程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</si>
  <si>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</si>
  <si>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</si>
  <si>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</si>
  <si>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</si>
  <si>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</si>
  <si>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</si>
  <si>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</si>
  <si>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</si>
  <si>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</si>
  <si>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</si>
  <si>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</si>
  <si>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 xml:space="preserve">      其他国防支出</t>
  </si>
  <si>
    <t xml:space="preserve">  公共安全支出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</si>
  <si>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</si>
  <si>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</si>
  <si>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</si>
  <si>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</si>
  <si>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</si>
  <si>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</si>
  <si>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特勤业务</t>
  </si>
  <si>
    <t xml:space="preserve">      移民事务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</si>
  <si>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</si>
  <si>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</si>
  <si>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</si>
  <si>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</si>
  <si>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</si>
  <si>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</si>
  <si>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检察监督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</si>
  <si>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</si>
  <si>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</si>
  <si>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</si>
  <si>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</si>
  <si>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</si>
  <si>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</si>
  <si>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</si>
  <si>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</si>
  <si>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</si>
  <si>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律师管理</t>
  </si>
  <si>
    <t xml:space="preserve">      公共法律服务</t>
  </si>
  <si>
    <t xml:space="preserve">      国家统一法律职业资格考试</t>
  </si>
  <si>
    <t xml:space="preserve">      社区矫正</t>
  </si>
  <si>
    <t xml:space="preserve">      法制建设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</si>
  <si>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</si>
  <si>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</si>
  <si>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</si>
  <si>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</si>
  <si>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</si>
  <si>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</si>
  <si>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</si>
  <si>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</si>
  <si>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</si>
  <si>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</si>
  <si>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</si>
  <si>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</si>
  <si>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</si>
  <si>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</si>
  <si>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</si>
  <si>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</si>
  <si>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</si>
  <si>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</si>
  <si>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</si>
  <si>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国家司法救助支出</t>
  </si>
  <si>
    <t xml:space="preserve">      其他公共安全支出</t>
  </si>
  <si>
    <t xml:space="preserve">  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</si>
  <si>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</si>
  <si>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</si>
  <si>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</si>
  <si>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</si>
  <si>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</si>
  <si>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</si>
  <si>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</si>
  <si>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</si>
  <si>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其他普通教育支出</t>
  </si>
  <si>
    <t xml:space="preserve">    职业教育</t>
  </si>
  <si>
    <t xml:space="preserve">      初等职业教育</t>
  </si>
  <si>
    <t xml:space="preserve">      中等职业教育</t>
  </si>
  <si>
    <t xml:space="preserve">      技校教育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</si>
  <si>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</si>
  <si>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</si>
  <si>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</si>
  <si>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</si>
  <si>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</si>
  <si>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</si>
  <si>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</si>
  <si>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</si>
  <si>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</si>
  <si>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</si>
  <si>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</si>
  <si>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</si>
  <si>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</si>
  <si>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</si>
  <si>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</si>
  <si>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</si>
  <si>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</si>
  <si>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</si>
  <si>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</si>
  <si>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</si>
  <si>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</si>
  <si>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</si>
  <si>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</si>
  <si>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</si>
  <si>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</si>
  <si>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</si>
  <si>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</si>
  <si>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</si>
  <si>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</si>
  <si>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</si>
  <si>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</si>
  <si>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</si>
  <si>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</si>
  <si>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</si>
  <si>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 xml:space="preserve">      其他教育支出</t>
  </si>
  <si>
    <t xml:space="preserve">  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</si>
  <si>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</si>
  <si>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</si>
  <si>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</si>
  <si>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</si>
  <si>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自然科学基金</t>
  </si>
  <si>
    <t xml:space="preserve">      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</si>
  <si>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</si>
  <si>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</si>
  <si>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</si>
  <si>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科技人才队伍建设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</si>
  <si>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</si>
  <si>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</si>
  <si>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</si>
  <si>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</si>
  <si>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</si>
  <si>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</si>
  <si>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</si>
  <si>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科技成果转化与扩散</t>
  </si>
  <si>
    <t xml:space="preserve">      共性技术研究与开发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</si>
  <si>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</si>
  <si>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</si>
  <si>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</si>
  <si>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</si>
  <si>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</si>
  <si>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</si>
  <si>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</si>
  <si>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</si>
  <si>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</si>
  <si>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</si>
  <si>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</si>
  <si>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</si>
  <si>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</si>
  <si>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</si>
  <si>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</si>
  <si>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</si>
  <si>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</si>
  <si>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</si>
  <si>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</si>
  <si>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</si>
  <si>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</si>
  <si>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</si>
  <si>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</si>
  <si>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  其他科技重大项目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</si>
  <si>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</si>
  <si>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</si>
  <si>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</si>
  <si>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</si>
  <si>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</si>
  <si>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 xml:space="preserve">  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</si>
  <si>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</si>
  <si>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</si>
  <si>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</si>
  <si>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</si>
  <si>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</si>
  <si>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</si>
  <si>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</si>
  <si>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</si>
  <si>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</si>
  <si>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</si>
  <si>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</si>
  <si>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</si>
  <si>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</si>
  <si>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</si>
  <si>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</si>
  <si>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</si>
  <si>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</si>
  <si>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</si>
  <si>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</si>
  <si>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</si>
  <si>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</si>
  <si>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</si>
  <si>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</si>
  <si>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</si>
  <si>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</si>
  <si>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</si>
  <si>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</si>
  <si>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</si>
  <si>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</si>
  <si>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</si>
  <si>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</si>
  <si>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</si>
  <si>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</si>
  <si>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监测监管</t>
  </si>
  <si>
    <t xml:space="preserve">      传输发射</t>
  </si>
  <si>
    <t xml:space="preserve">      广播电视事务</t>
  </si>
  <si>
    <t xml:space="preserve">      其他广播电视支出</t>
  </si>
  <si>
    <t xml:space="preserve">    其他文化旅游体育与传媒支出</t>
  </si>
  <si>
    <t xml:space="preserve">      宣传文化发展专项支出</t>
  </si>
  <si>
    <t xml:space="preserve">      文化产业发展专项支出</t>
  </si>
  <si>
    <t xml:space="preserve">      其他文化旅游体育与传媒支出</t>
  </si>
  <si>
    <t xml:space="preserve">  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</si>
  <si>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</si>
  <si>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</si>
  <si>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</si>
  <si>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</si>
  <si>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</si>
  <si>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</si>
  <si>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</si>
  <si>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</si>
  <si>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</si>
  <si>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</si>
  <si>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</si>
  <si>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</si>
  <si>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</si>
  <si>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其他人力资源和社会保障管理事务支出</t>
  </si>
  <si>
    <t xml:space="preserve">    民政管理事务</t>
  </si>
  <si>
    <t xml:space="preserve">      社会组织管理</t>
  </si>
  <si>
    <t xml:space="preserve">      行政区划和地名管理</t>
  </si>
  <si>
    <t xml:space="preserve">      基层政权建设和社区治理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</si>
  <si>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</si>
  <si>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</si>
  <si>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</si>
  <si>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</si>
  <si>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</si>
  <si>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</si>
  <si>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</si>
  <si>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</si>
  <si>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</si>
  <si>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</si>
  <si>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对机关事业单位职业年金的补助</t>
  </si>
  <si>
    <t xml:space="preserve">      其他行政事业单位养老支出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</si>
  <si>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</si>
  <si>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</si>
  <si>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</si>
  <si>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</si>
  <si>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</si>
  <si>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</si>
  <si>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</si>
  <si>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</si>
  <si>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</si>
  <si>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</si>
  <si>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</si>
  <si>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</si>
  <si>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促进创业补贴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</si>
  <si>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</si>
  <si>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</si>
  <si>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</si>
  <si>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</si>
  <si>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</si>
  <si>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</si>
  <si>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</si>
  <si>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</si>
  <si>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</si>
  <si>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</si>
  <si>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</si>
  <si>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</si>
  <si>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</si>
  <si>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</si>
  <si>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</si>
  <si>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</si>
  <si>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</si>
  <si>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</si>
  <si>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</si>
  <si>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康复辅具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</si>
  <si>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</si>
  <si>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</si>
  <si>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</si>
  <si>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</si>
  <si>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</si>
  <si>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</si>
  <si>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</si>
  <si>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</si>
  <si>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</si>
  <si>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</si>
  <si>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</si>
  <si>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</si>
  <si>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</si>
  <si>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</si>
  <si>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</si>
  <si>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</si>
  <si>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</si>
  <si>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</si>
  <si>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</si>
  <si>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</si>
  <si>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</si>
  <si>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</si>
  <si>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</si>
  <si>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</si>
  <si>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</si>
  <si>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</si>
  <si>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</si>
  <si>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</si>
  <si>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</si>
  <si>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</si>
  <si>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</si>
  <si>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</si>
  <si>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</si>
  <si>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</si>
  <si>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</si>
  <si>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</si>
  <si>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</si>
  <si>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部队供应</t>
  </si>
  <si>
    <t xml:space="preserve">      其他退役军人事务管理支出</t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</si>
  <si>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</si>
  <si>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</si>
  <si>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</si>
  <si>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其他社会保障和就业支出</t>
  </si>
  <si>
    <t xml:space="preserve">      其他社会保障和就业支出</t>
  </si>
  <si>
    <t xml:space="preserve">  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</si>
  <si>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</si>
  <si>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</si>
  <si>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</si>
  <si>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</si>
  <si>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中医(民族)医院</t>
  </si>
  <si>
    <t xml:space="preserve">      传染病医院</t>
  </si>
  <si>
    <t xml:space="preserve">      职业病防治医院</t>
  </si>
  <si>
    <t xml:space="preserve">      精神病医院</t>
  </si>
  <si>
    <t xml:space="preserve">      妇幼保健医院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</si>
  <si>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</si>
  <si>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</si>
  <si>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</si>
  <si>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</si>
  <si>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</si>
  <si>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康复医院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</si>
  <si>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</si>
  <si>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</si>
  <si>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</si>
  <si>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</si>
  <si>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</si>
  <si>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</si>
  <si>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</si>
  <si>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</si>
  <si>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</si>
  <si>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</si>
  <si>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</si>
  <si>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</si>
  <si>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</si>
  <si>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</si>
  <si>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重大公共卫生服务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</si>
  <si>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</si>
  <si>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</si>
  <si>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</si>
  <si>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中医(民族医)药专项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</si>
  <si>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</si>
  <si>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</si>
  <si>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</si>
  <si>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</si>
  <si>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</si>
  <si>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</si>
  <si>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</si>
  <si>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</si>
  <si>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</si>
  <si>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</si>
  <si>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</si>
  <si>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</si>
  <si>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</si>
  <si>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</si>
  <si>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</si>
  <si>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</si>
  <si>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</si>
  <si>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</si>
  <si>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</si>
  <si>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</si>
  <si>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</si>
  <si>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</si>
  <si>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</si>
  <si>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</si>
  <si>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</si>
  <si>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老龄卫生健康事务</t>
  </si>
  <si>
    <t xml:space="preserve">      老龄卫生健康事务</t>
  </si>
  <si>
    <t xml:space="preserve">    其他卫生健康支出</t>
  </si>
  <si>
    <t xml:space="preserve">      其他卫生健康支出</t>
  </si>
  <si>
    <t xml:space="preserve">  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</si>
  <si>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</si>
  <si>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</si>
  <si>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</si>
  <si>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</si>
  <si>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</si>
  <si>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</si>
  <si>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</si>
  <si>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</si>
  <si>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</si>
  <si>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</si>
  <si>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</si>
  <si>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</si>
  <si>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</si>
  <si>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</si>
  <si>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</si>
  <si>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</si>
  <si>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</si>
  <si>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</si>
  <si>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土壤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</si>
  <si>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</si>
  <si>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</si>
  <si>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</si>
  <si>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</si>
  <si>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</si>
  <si>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</si>
  <si>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</si>
  <si>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</si>
  <si>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</si>
  <si>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</si>
  <si>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 </t>
  </si>
  <si>
    <t xml:space="preserve">      停伐补助</t>
  </si>
  <si>
    <t xml:space="preserve">      其他天然林保护支出</t>
  </si>
  <si>
    <t xml:space="preserve">    退耕还林还草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</si>
  <si>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</si>
  <si>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</si>
  <si>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</si>
  <si>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</si>
  <si>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其他退耕还林还草支出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</si>
  <si>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</si>
  <si>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</si>
  <si>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</si>
  <si>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</si>
  <si>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</si>
  <si>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</si>
  <si>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</si>
  <si>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  已垦草原退耕还草</t>
  </si>
  <si>
    <t xml:space="preserve">    能源节约利用</t>
  </si>
  <si>
    <t xml:space="preserve">  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</si>
  <si>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</si>
  <si>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</si>
  <si>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</si>
  <si>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</si>
  <si>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</si>
  <si>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</si>
  <si>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</si>
  <si>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  可再生能源</t>
  </si>
  <si>
    <t xml:space="preserve">    循环经济</t>
  </si>
  <si>
    <t xml:space="preserve">      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</si>
  <si>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</si>
  <si>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</si>
  <si>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</si>
  <si>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</si>
  <si>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</si>
  <si>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</si>
  <si>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</si>
  <si>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</si>
  <si>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</si>
  <si>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</si>
  <si>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</si>
  <si>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 xml:space="preserve">      其他节能环保支出</t>
  </si>
  <si>
    <t xml:space="preserve">  城乡社区支出</t>
  </si>
  <si>
    <t xml:space="preserve">    城乡社区管理事务</t>
  </si>
  <si>
    <t xml:space="preserve">      城管执法</t>
  </si>
  <si>
    <t xml:space="preserve">      工程建设标准规范编制与监管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</si>
  <si>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</si>
  <si>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</si>
  <si>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</si>
  <si>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执业资格注册、资质审查</t>
  </si>
  <si>
    <t xml:space="preserve">      其他城乡社区管理事务支出</t>
  </si>
  <si>
    <t xml:space="preserve">    城乡社区规划与管理</t>
  </si>
  <si>
    <t xml:space="preserve">      城乡社区规划与管理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</si>
  <si>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</si>
  <si>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</si>
  <si>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</si>
  <si>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</si>
  <si>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  城乡社区环境卫生</t>
  </si>
  <si>
    <t xml:space="preserve">    建设市场管理与监督</t>
  </si>
  <si>
    <t xml:space="preserve">      建设市场管理与监督</t>
  </si>
  <si>
    <t xml:space="preserve">    其他城乡社区支出</t>
  </si>
  <si>
    <t xml:space="preserve">      其他城乡社区支出</t>
  </si>
  <si>
    <t xml:space="preserve">  农林水支出</t>
  </si>
  <si>
    <t xml:space="preserve">    农业农村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</si>
  <si>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</si>
  <si>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</si>
  <si>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</si>
  <si>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</si>
  <si>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</si>
  <si>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</si>
  <si>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行业业务管理</t>
  </si>
  <si>
    <t xml:space="preserve">      对外交流与合作</t>
  </si>
  <si>
    <t xml:space="preserve">      防灾救灾</t>
  </si>
  <si>
    <t xml:space="preserve">      稳定农民收入补贴</t>
  </si>
  <si>
    <t xml:space="preserve">      农业结构调整补贴</t>
  </si>
  <si>
    <t xml:space="preserve">      农业生产发展</t>
  </si>
  <si>
    <t xml:space="preserve">      农村合作经济</t>
  </si>
  <si>
    <t xml:space="preserve">      农产品加工与促销</t>
  </si>
  <si>
    <t xml:space="preserve">      农村社会事业</t>
  </si>
  <si>
    <t xml:space="preserve">      农业资源保护修复与利用</t>
  </si>
  <si>
    <t xml:space="preserve">      农村道路建设</t>
  </si>
  <si>
    <t xml:space="preserve">      成品油价格改革对渔业的补贴</t>
  </si>
  <si>
    <t xml:space="preserve">      对高校毕业生到基层任职补助</t>
  </si>
  <si>
    <t xml:space="preserve">      农田建设</t>
  </si>
  <si>
    <t xml:space="preserve">      其他农业农村支出</t>
  </si>
  <si>
    <t xml:space="preserve">    林业和草原</t>
  </si>
  <si>
    <t xml:space="preserve">      事业机构</t>
  </si>
  <si>
    <t xml:space="preserve">      森林资源培育</t>
  </si>
  <si>
    <t xml:space="preserve">      技术推广与转化</t>
  </si>
  <si>
    <t xml:space="preserve">      森林资源管理</t>
  </si>
  <si>
    <t xml:space="preserve">      森林生态效益补偿</t>
  </si>
  <si>
    <t xml:space="preserve">      自然保护区等管理</t>
  </si>
  <si>
    <t xml:space="preserve">      动植物保护</t>
  </si>
  <si>
    <t xml:space="preserve">      湿地保护</t>
  </si>
  <si>
    <t xml:space="preserve">      执法与监督</t>
  </si>
  <si>
    <t xml:space="preserve">      防沙治沙</t>
  </si>
  <si>
    <t xml:space="preserve">      对外合作与交流</t>
  </si>
  <si>
    <t xml:space="preserve">      产业化管理</t>
  </si>
  <si>
    <t xml:space="preserve">      信息管理</t>
  </si>
  <si>
    <t xml:space="preserve">      林区公共支出</t>
  </si>
  <si>
    <t xml:space="preserve">      贷款贴息</t>
  </si>
  <si>
    <t xml:space="preserve">      成品油价格改革对林业的补贴</t>
  </si>
  <si>
    <t xml:space="preserve">      林业草原防灾减灾</t>
  </si>
  <si>
    <t xml:space="preserve">      国家公园</t>
  </si>
  <si>
    <t xml:space="preserve">      草原管理</t>
  </si>
  <si>
    <t xml:space="preserve">      其他林业和草原支出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</si>
  <si>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</si>
  <si>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</si>
  <si>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</si>
  <si>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</si>
  <si>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</si>
  <si>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</si>
  <si>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</si>
  <si>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</si>
  <si>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</si>
  <si>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</si>
  <si>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</si>
  <si>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</si>
  <si>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</si>
  <si>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农村水利</t>
  </si>
  <si>
    <t xml:space="preserve">      水利技术推广</t>
  </si>
  <si>
    <t xml:space="preserve">      国际河流治理与管理</t>
  </si>
  <si>
    <t xml:space="preserve">      江河湖库水系综合整治</t>
  </si>
  <si>
    <t xml:space="preserve">      大中型水库移民后期扶持专项支出</t>
  </si>
  <si>
    <t xml:space="preserve">      水利安全监督</t>
  </si>
  <si>
    <t xml:space="preserve">      水利建设征地及移民支出</t>
  </si>
  <si>
    <t xml:space="preserve">      农村人畜饮水</t>
  </si>
  <si>
    <t xml:space="preserve">      南水北调工程建设</t>
  </si>
  <si>
    <t xml:space="preserve">      南水北调工程管理</t>
  </si>
  <si>
    <t xml:space="preserve">      其他水利支出</t>
  </si>
  <si>
    <t xml:space="preserve">    巩固脱贫衔接乡村振兴</t>
  </si>
  <si>
    <t xml:space="preserve">      农村基础设施建设</t>
  </si>
  <si>
    <t xml:space="preserve">      生产发展</t>
  </si>
  <si>
    <t xml:space="preserve">      社会发展</t>
  </si>
  <si>
    <t xml:space="preserve">      贷款奖补和贴息</t>
  </si>
  <si>
    <t xml:space="preserve">      “三西”农业建设专项补助</t>
  </si>
  <si>
    <t xml:space="preserve">      其他巩固脱贫衔接乡村振兴支出</t>
  </si>
  <si>
    <t xml:space="preserve">    农村综合改革</t>
  </si>
  <si>
    <t xml:space="preserve">      对村级公益事业建设的补助</t>
  </si>
  <si>
    <t xml:space="preserve">      国有农场办社会职能改革补助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</si>
  <si>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</si>
  <si>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</si>
  <si>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</si>
  <si>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</si>
  <si>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普惠金融发展支出</t>
  </si>
  <si>
    <t xml:space="preserve">      支持农村金融机构</t>
  </si>
  <si>
    <t xml:space="preserve">      涉农贷款增量奖励</t>
  </si>
  <si>
    <t xml:space="preserve">      农业保险保费补贴</t>
  </si>
  <si>
    <t xml:space="preserve">      创业担保贷款贴息</t>
  </si>
  <si>
    <t xml:space="preserve">      补充创业担保贷款基金</t>
  </si>
  <si>
    <t xml:space="preserve">      其他普惠金融发展支出</t>
  </si>
  <si>
    <t xml:space="preserve">    目标价格补贴</t>
  </si>
  <si>
    <t xml:space="preserve">      棉花目标价格补贴</t>
  </si>
  <si>
    <t xml:space="preserve">      其他目标价格补贴</t>
  </si>
  <si>
    <t xml:space="preserve">    其他农林水支出</t>
  </si>
  <si>
    <t xml:space="preserve">      化解其他公益性乡村债务支出</t>
  </si>
  <si>
    <t xml:space="preserve">      其他农林水支出</t>
  </si>
  <si>
    <t xml:space="preserve">  交通运输支出</t>
  </si>
  <si>
    <t xml:space="preserve">    公路水路运输</t>
  </si>
  <si>
    <t xml:space="preserve">      公路建设</t>
  </si>
  <si>
    <t xml:space="preserve">      公路养护</t>
  </si>
  <si>
    <t xml:space="preserve">      交通运输信息化建设</t>
  </si>
  <si>
    <t xml:space="preserve">      公路和运输安全</t>
  </si>
  <si>
    <t xml:space="preserve">      公路还贷专项</t>
  </si>
  <si>
    <t xml:space="preserve">      公路运输管理</t>
  </si>
  <si>
    <t xml:space="preserve">      公路和运输技术标准化建设</t>
  </si>
  <si>
    <t xml:space="preserve">      港口设施</t>
  </si>
  <si>
    <t xml:space="preserve">      航道维护</t>
  </si>
  <si>
    <t xml:space="preserve">      船舶检验</t>
  </si>
  <si>
    <t xml:space="preserve">      救助打捞</t>
  </si>
  <si>
    <t xml:space="preserve">      内河运输</t>
  </si>
  <si>
    <t xml:space="preserve">      远洋运输</t>
  </si>
  <si>
    <t xml:space="preserve">      海事管理</t>
  </si>
  <si>
    <t xml:space="preserve">      航标事业发展支出</t>
  </si>
  <si>
    <t xml:space="preserve">      水路运输管理支出</t>
  </si>
  <si>
    <t xml:space="preserve">      口岸建设</t>
  </si>
  <si>
    <t xml:space="preserve">      取消政府还贷二级公路收费专项支出</t>
  </si>
  <si>
    <t xml:space="preserve">      其他公路水路运输支出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</si>
  <si>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</si>
  <si>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</si>
  <si>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</si>
  <si>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</si>
  <si>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</si>
  <si>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</si>
  <si>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其他铁路运输支出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</si>
  <si>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</si>
  <si>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</si>
  <si>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</si>
  <si>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民航还贷专项支出</t>
  </si>
  <si>
    <t xml:space="preserve">      民用航空安全</t>
  </si>
  <si>
    <t xml:space="preserve">      民航专项运输</t>
  </si>
  <si>
    <t xml:space="preserve">      其他民用航空运输支出</t>
  </si>
  <si>
    <t xml:space="preserve">    成品油价格改革对交通运输的补贴</t>
  </si>
  <si>
    <t xml:space="preserve">      对城市公交的补贴</t>
  </si>
  <si>
    <t xml:space="preserve">      对农村道路客运的补贴</t>
  </si>
  <si>
    <t xml:space="preserve">      对出租车的补贴</t>
  </si>
  <si>
    <t xml:space="preserve">      成品油价格改革补贴其他支出</t>
  </si>
  <si>
    <t xml:space="preserve">    邮政业支出</t>
  </si>
  <si>
    <t xml:space="preserve">      邮政普遍服务与特殊服务</t>
  </si>
  <si>
    <t xml:space="preserve">      其他邮政业支出</t>
  </si>
  <si>
    <t xml:space="preserve">    车辆购置税支出</t>
  </si>
  <si>
    <t xml:space="preserve">      车辆购置税用于公路等基础设施建设支出</t>
  </si>
  <si>
    <t xml:space="preserve">      车辆购置税用于农村公路建设支出</t>
  </si>
  <si>
    <t xml:space="preserve">      车辆购置税用于老旧汽车报废更新补贴</t>
  </si>
  <si>
    <t xml:space="preserve">      车辆购置税其他支出</t>
  </si>
  <si>
    <t xml:space="preserve">    其他交通运输支出</t>
  </si>
  <si>
    <t xml:space="preserve">      公共交通运营补助</t>
  </si>
  <si>
    <t xml:space="preserve">      其他交通运输支出</t>
  </si>
  <si>
    <t xml:space="preserve">  资源勘探工业信息等支出</t>
  </si>
  <si>
    <t xml:space="preserve">    资源勘探开发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</si>
  <si>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</si>
  <si>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</si>
  <si>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</si>
  <si>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</si>
  <si>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</si>
  <si>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其他资源勘探业支出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</si>
  <si>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</si>
  <si>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</si>
  <si>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</si>
  <si>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</si>
  <si>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</si>
  <si>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</si>
  <si>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</si>
  <si>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</si>
  <si>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</si>
  <si>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</si>
  <si>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</si>
  <si>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</si>
  <si>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其他制造业支出</t>
  </si>
  <si>
    <t xml:space="preserve">    建筑业</t>
  </si>
  <si>
    <t xml:space="preserve">      其他建筑业支出</t>
  </si>
  <si>
    <t xml:space="preserve">    工业和信息产业监管</t>
  </si>
  <si>
    <t xml:space="preserve">      战备应急</t>
  </si>
  <si>
    <t xml:space="preserve">      专用通信</t>
  </si>
  <si>
    <t xml:space="preserve">      无线电及信息通信监管</t>
  </si>
  <si>
    <t xml:space="preserve">      工程建设及运行维护</t>
  </si>
  <si>
    <t xml:space="preserve">      产业发展</t>
  </si>
  <si>
    <t xml:space="preserve">      其他工业和信息产业监管支出</t>
  </si>
  <si>
    <t xml:space="preserve">    国有资产监管</t>
  </si>
  <si>
    <t xml:space="preserve">      国有企业监事会专项</t>
  </si>
  <si>
    <t xml:space="preserve">      中央企业专项管理</t>
  </si>
  <si>
    <t xml:space="preserve">      其他国有资产监管支出</t>
  </si>
  <si>
    <t xml:space="preserve">    支持中小企业发展和管理支出</t>
  </si>
  <si>
    <t xml:space="preserve">      科技型中小企业技术创新基金</t>
  </si>
  <si>
    <t xml:space="preserve">      中小企业发展专项</t>
  </si>
  <si>
    <t xml:space="preserve">      减免房租补贴</t>
  </si>
  <si>
    <t xml:space="preserve">      其他支持中小企业发展和管理支出</t>
  </si>
  <si>
    <t xml:space="preserve">    其他资源勘探工业信息等支出</t>
  </si>
  <si>
    <t xml:space="preserve">      黄金事务</t>
  </si>
  <si>
    <t xml:space="preserve">      技术改造支出</t>
  </si>
  <si>
    <t xml:space="preserve">      中药材扶持资金支出</t>
  </si>
  <si>
    <t xml:space="preserve">      重点产业振兴和技术改造项目贷款贴息</t>
  </si>
  <si>
    <t xml:space="preserve">      其他资源勘探工业信息等支出</t>
  </si>
  <si>
    <t xml:space="preserve">  商业服务业等支出</t>
  </si>
  <si>
    <t xml:space="preserve">    商业流通事务</t>
  </si>
  <si>
    <t xml:space="preserve">      食品流通安全补贴</t>
  </si>
  <si>
    <t xml:space="preserve">      市场监测及信息管理</t>
  </si>
  <si>
    <t xml:space="preserve">      民贸企业补贴</t>
  </si>
  <si>
    <t xml:space="preserve">      民贸民品贷款贴息</t>
  </si>
  <si>
    <t xml:space="preserve">      其他商业流通事务支出</t>
  </si>
  <si>
    <t xml:space="preserve">    涉外发展服务支出</t>
  </si>
  <si>
    <t xml:space="preserve">      外商投资环境建设补助资金</t>
  </si>
  <si>
    <t xml:space="preserve">      其他涉外发展服务支出</t>
  </si>
  <si>
    <t xml:space="preserve">    其他商业服务业等支出</t>
  </si>
  <si>
    <t xml:space="preserve">      服务业基础设施建设</t>
  </si>
  <si>
    <t xml:space="preserve">      其他商业服务业等支出</t>
  </si>
  <si>
    <t xml:space="preserve">  金融支出</t>
  </si>
  <si>
    <t xml:space="preserve">    金融部门行政支出</t>
  </si>
  <si>
    <t xml:space="preserve">      安全防卫</t>
  </si>
  <si>
    <t xml:space="preserve">      金融部门其他行政支出</t>
  </si>
  <si>
    <t xml:space="preserve">    金融部门监管支出</t>
  </si>
  <si>
    <t xml:space="preserve">      货币发行</t>
  </si>
  <si>
    <t xml:space="preserve">      金融服务</t>
  </si>
  <si>
    <t xml:space="preserve">      反假币</t>
  </si>
  <si>
    <t xml:space="preserve">      重点金融机构监管</t>
  </si>
  <si>
    <t xml:space="preserve">      金融稽查与案件处理</t>
  </si>
  <si>
    <t xml:space="preserve">      金融行业电子化建设</t>
  </si>
  <si>
    <t xml:space="preserve">      从业人员资格考试</t>
  </si>
  <si>
    <t xml:space="preserve">      反洗钱</t>
  </si>
  <si>
    <t xml:space="preserve">      金融部门其他监管支出</t>
  </si>
  <si>
    <t xml:space="preserve">    金融发展支出</t>
  </si>
  <si>
    <t xml:space="preserve">      政策性银行亏损补贴</t>
  </si>
  <si>
    <t xml:space="preserve">      利息费用补贴支出</t>
  </si>
  <si>
    <t xml:space="preserve">      补充资本金</t>
  </si>
  <si>
    <t xml:space="preserve">      风险基金补助</t>
  </si>
  <si>
    <t xml:space="preserve">      其他金融发展支出</t>
  </si>
  <si>
    <t xml:space="preserve">    金融调控支出</t>
  </si>
  <si>
    <t xml:space="preserve">      中央银行亏损补贴</t>
  </si>
  <si>
    <t xml:space="preserve">      其他金融调控支出</t>
  </si>
  <si>
    <t xml:space="preserve">    其他金融支出</t>
  </si>
  <si>
    <t xml:space="preserve">      重点企业贷款贴息</t>
  </si>
  <si>
    <t xml:space="preserve">      其他金融支出</t>
  </si>
  <si>
    <t xml:space="preserve">  援助其他地区支出</t>
  </si>
  <si>
    <t xml:space="preserve">    一般公共服务</t>
  </si>
  <si>
    <t xml:space="preserve">    教育</t>
  </si>
  <si>
    <t xml:space="preserve">    文化体育与传媒</t>
  </si>
  <si>
    <t xml:space="preserve">    医疗卫生</t>
  </si>
  <si>
    <t xml:space="preserve">    节能环保</t>
  </si>
  <si>
    <t xml:space="preserve">    农业</t>
  </si>
  <si>
    <t xml:space="preserve">    交通运输</t>
  </si>
  <si>
    <t xml:space="preserve">    住房保障</t>
  </si>
  <si>
    <t xml:space="preserve">    其他支出</t>
  </si>
  <si>
    <t xml:space="preserve">  自然资源海洋气象等支出</t>
  </si>
  <si>
    <t xml:space="preserve">    自然资源事务</t>
  </si>
  <si>
    <t xml:space="preserve">      自然资源规划及管理</t>
  </si>
  <si>
    <t xml:space="preserve">      自然资源利用与保护</t>
  </si>
  <si>
    <t xml:space="preserve">      自然资源社会公益服务</t>
  </si>
  <si>
    <t xml:space="preserve">      自然资源行业业务管理</t>
  </si>
  <si>
    <t xml:space="preserve">      自然资源调查与确权登记</t>
  </si>
  <si>
    <t xml:space="preserve">      土地资源储备支出</t>
  </si>
  <si>
    <t xml:space="preserve">      地质矿产资源与环境调查</t>
  </si>
  <si>
    <t xml:space="preserve">      地质勘查与矿产资源管理</t>
  </si>
  <si>
    <t xml:space="preserve">      地质转产项目财政贴息</t>
  </si>
  <si>
    <t xml:space="preserve">      国外风险勘查</t>
  </si>
  <si>
    <t xml:space="preserve">      地质勘查基金(周转金)支出</t>
  </si>
  <si>
    <t xml:space="preserve">      海域与海岛管理</t>
  </si>
  <si>
    <t xml:space="preserve">      自然资源国际合作与海洋权益维护</t>
  </si>
  <si>
    <t xml:space="preserve">      自然资源卫星</t>
  </si>
  <si>
    <t xml:space="preserve">      极地考察</t>
  </si>
  <si>
    <t xml:space="preserve">      深海调查与资源开发</t>
  </si>
  <si>
    <t xml:space="preserve">      海港航标维护</t>
  </si>
  <si>
    <t xml:space="preserve">      海水淡化</t>
  </si>
  <si>
    <t xml:space="preserve">      无居民海岛使用金支出</t>
  </si>
  <si>
    <t xml:space="preserve">      海洋战略规划与预警监测</t>
  </si>
  <si>
    <t xml:space="preserve">      基础测绘与地理信息监管</t>
  </si>
  <si>
    <t xml:space="preserve">      其他自然资源事务支出</t>
  </si>
  <si>
    <t xml:space="preserve">    气象事务</t>
  </si>
  <si>
    <t xml:space="preserve">      气象事业机构</t>
  </si>
  <si>
    <t xml:space="preserve">      气象探测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</si>
  <si>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</si>
  <si>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</si>
  <si>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</si>
  <si>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</si>
  <si>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</si>
  <si>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</si>
  <si>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</si>
  <si>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</si>
  <si>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    其他气象事务支出</t>
  </si>
  <si>
    <t xml:space="preserve">    其他自然资源海洋气象等支出</t>
  </si>
  <si>
    <t xml:space="preserve">      其他自然资源海洋气象等支出</t>
  </si>
  <si>
    <t xml:space="preserve">  住房保障支出</t>
  </si>
  <si>
    <t xml:space="preserve">    保障性安居工程支出</t>
  </si>
  <si>
    <t xml:space="preserve">      廉租住房</t>
  </si>
  <si>
    <t xml:space="preserve">      沉陷区治理</t>
  </si>
  <si>
    <t xml:space="preserve">      棚户区改造</t>
  </si>
  <si>
    <t xml:space="preserve">      少数民族地区游牧民定居工程</t>
  </si>
  <si>
    <t xml:space="preserve">      农村危房改造</t>
  </si>
  <si>
    <t xml:space="preserve">      公共租赁住房</t>
  </si>
  <si>
    <t xml:space="preserve">      保障性住房租金补贴</t>
  </si>
  <si>
    <t xml:space="preserve">      老旧小区改造</t>
  </si>
  <si>
    <t xml:space="preserve">      住房租赁市场发展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</si>
  <si>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</si>
  <si>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</si>
  <si>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</si>
  <si>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提租补贴</t>
  </si>
  <si>
    <t xml:space="preserve">      购房补贴</t>
  </si>
  <si>
    <t xml:space="preserve">    城乡社区住宅</t>
  </si>
  <si>
    <t xml:space="preserve">      公有住房建设和维修改造支出</t>
  </si>
  <si>
    <t xml:space="preserve">      住房公积金管理</t>
  </si>
  <si>
    <t xml:space="preserve">      其他城乡社区住宅支出</t>
  </si>
  <si>
    <t xml:space="preserve">  粮油物资储备支出</t>
  </si>
  <si>
    <t xml:space="preserve">    粮油物资事务</t>
  </si>
  <si>
    <t xml:space="preserve">      财务和审计支出</t>
  </si>
  <si>
    <t xml:space="preserve">      信息统计</t>
  </si>
  <si>
    <t xml:space="preserve">      专项业务活动</t>
  </si>
  <si>
    <t xml:space="preserve">      国家粮油差价补贴</t>
  </si>
  <si>
    <t xml:space="preserve">      粮食财务挂账利息补贴</t>
  </si>
  <si>
    <t xml:space="preserve">      粮食财务挂账消化款</t>
  </si>
  <si>
    <t xml:space="preserve">      处理陈化粮补贴</t>
  </si>
  <si>
    <t xml:space="preserve">      粮食风险基金</t>
  </si>
  <si>
    <t xml:space="preserve">      粮油市场调控专项资金</t>
  </si>
  <si>
    <t xml:space="preserve">      设施建设</t>
  </si>
  <si>
    <t xml:space="preserve">      设施安全</t>
  </si>
  <si>
    <t xml:space="preserve">      物资保管保养</t>
  </si>
  <si>
    <t xml:space="preserve">      其他粮油物资事务支出</t>
  </si>
  <si>
    <t xml:space="preserve">    能源储备</t>
  </si>
  <si>
    <t xml:space="preserve">      石油储备</t>
  </si>
  <si>
    <t xml:space="preserve">      天然铀能源储备</t>
  </si>
  <si>
    <t xml:space="preserve">      煤炭储备</t>
  </si>
  <si>
    <t xml:space="preserve">      成品油储备</t>
  </si>
  <si>
    <t xml:space="preserve">      其他能源储备支出</t>
  </si>
  <si>
    <t xml:space="preserve">    粮油储备</t>
  </si>
  <si>
    <t xml:space="preserve">      储备粮油补贴</t>
  </si>
  <si>
    <t xml:space="preserve">      储备粮油差价补贴</t>
  </si>
  <si>
    <t xml:space="preserve">      储备粮(油)库建设</t>
  </si>
  <si>
    <t xml:space="preserve">      最低收购价政策支出</t>
  </si>
  <si>
    <t xml:space="preserve">      其他粮油储备支出</t>
  </si>
  <si>
    <t xml:space="preserve">    重要商品储备</t>
  </si>
  <si>
    <t xml:space="preserve">      棉花储备</t>
  </si>
  <si>
    <t xml:space="preserve">      食糖储备</t>
  </si>
  <si>
    <t xml:space="preserve">      肉类储备</t>
  </si>
  <si>
    <t xml:space="preserve">      化肥储备</t>
  </si>
  <si>
    <t xml:space="preserve">      农药储备</t>
  </si>
  <si>
    <t xml:space="preserve">   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</si>
  <si>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</si>
  <si>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</si>
  <si>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</si>
  <si>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</si>
  <si>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应急物资储备</t>
  </si>
  <si>
    <t xml:space="preserve">      其他重要商品储备支出</t>
  </si>
  <si>
    <t xml:space="preserve">  灾害防治及应急管理支出</t>
  </si>
  <si>
    <t xml:space="preserve">    应急管理事务</t>
  </si>
  <si>
    <t xml:space="preserve">      灾害风险防治</t>
  </si>
  <si>
    <t xml:space="preserve">      国务院安委会专项</t>
  </si>
  <si>
    <t xml:space="preserve">      安全监管</t>
  </si>
  <si>
    <t xml:space="preserve">      安全生产基础</t>
  </si>
  <si>
    <t xml:space="preserve">      应急救援</t>
  </si>
  <si>
    <t xml:space="preserve">      应急管理</t>
  </si>
  <si>
    <t xml:space="preserve">      其他应急管理支出</t>
  </si>
  <si>
    <t xml:space="preserve">    消防事务</t>
  </si>
  <si>
    <t xml:space="preserve">      消防应急救援</t>
  </si>
  <si>
    <t xml:space="preserve">      其他消防事务支出</t>
  </si>
  <si>
    <t xml:space="preserve">    煤矿安全</t>
  </si>
  <si>
    <t xml:space="preserve">      煤矿安全监察事务</t>
  </si>
  <si>
    <t xml:space="preserve">      煤矿应急救援事务</t>
  </si>
  <si>
    <t xml:space="preserve">      其他煤矿安全支出</t>
  </si>
  <si>
    <t xml:space="preserve">    地震事务</t>
  </si>
  <si>
    <t xml:space="preserve">      地震监测</t>
  </si>
  <si>
    <t xml:space="preserve">      地震预测预报</t>
  </si>
  <si>
    <t xml:space="preserve">      地震灾害预防</t>
  </si>
  <si>
    <t xml:space="preserve">      地震应急救援</t>
  </si>
  <si>
    <t xml:space="preserve">      地震环境探察</t>
  </si>
  <si>
    <t xml:space="preserve">      防震减灾信息管理</t>
  </si>
  <si>
    <t xml:space="preserve">      防震减灾基础管理</t>
  </si>
  <si>
    <t xml:space="preserve">      地震事业机构 </t>
  </si>
  <si>
    <t xml:space="preserve">      其他地震事务支出</t>
  </si>
  <si>
    <t xml:space="preserve">    自然灾害防治</t>
  </si>
  <si>
    <t xml:space="preserve">      地质灾害防治</t>
  </si>
  <si>
    <t xml:space="preserve">      森林草原防灾减灾</t>
  </si>
  <si>
    <t xml:space="preserve">      其他自然灾害防治支出</t>
  </si>
  <si>
    <t xml:space="preserve">    自然灾害救灾及恢复重建支出</t>
  </si>
  <si>
    <t xml:space="preserve">      自然灾害救灾补助</t>
  </si>
  <si>
    <t xml:space="preserve">      自然灾害灾后重建补助</t>
  </si>
  <si>
    <t xml:space="preserve">      其他自然灾害救灾及恢复重建支出</t>
  </si>
  <si>
    <t xml:space="preserve">    其他灾害防治及应急管理支出</t>
  </si>
  <si>
    <t xml:space="preserve">      其他灾害防治及应急管理支出</t>
  </si>
  <si>
    <t xml:space="preserve">  预备费</t>
  </si>
  <si>
    <t xml:space="preserve">  其他支出</t>
  </si>
  <si>
    <t xml:space="preserve">    年初预留</t>
  </si>
  <si>
    <t xml:space="preserve">  债务付息支出</t>
  </si>
  <si>
    <t xml:space="preserve">    中央政府国内债务付息支出</t>
  </si>
  <si>
    <t xml:space="preserve">    中央政府国外债务付息支出</t>
  </si>
  <si>
    <t xml:space="preserve">    地方政府一般债务付息支出</t>
  </si>
  <si>
    <t xml:space="preserve">      地方政府一般债券付息支出</t>
  </si>
  <si>
    <t xml:space="preserve">      地方政府向外国政府借款付息支出</t>
  </si>
  <si>
    <t xml:space="preserve">      地方政府向国际组织借款付息支出</t>
  </si>
  <si>
    <t xml:space="preserve">      地方政府其他一般债务付息支出</t>
  </si>
  <si>
    <t xml:space="preserve">  债务发行费用支出</t>
  </si>
  <si>
    <t xml:space="preserve">    中央政府国内债务发行费用支出</t>
  </si>
  <si>
    <t xml:space="preserve">    中央政府国外债务发行费用支出</t>
  </si>
  <si>
    <t xml:space="preserve">    地方政府一般债务发行费用支出</t>
  </si>
  <si>
    <t>表三</t>
  </si>
  <si>
    <t>柳江区2023年一般公共预算支出预算表-本级支出
（分政府经济分类科目）</t>
  </si>
  <si>
    <t>支出经济分类
科目编码</t>
  </si>
  <si>
    <t>支出经济分类科目名称</t>
  </si>
  <si>
    <t>合计</t>
  </si>
  <si>
    <t>基本支出</t>
  </si>
  <si>
    <t>项目支出</t>
  </si>
  <si>
    <t>类</t>
  </si>
  <si>
    <t>款</t>
  </si>
  <si>
    <t>501</t>
  </si>
  <si>
    <t>机关工资福利支出</t>
  </si>
  <si>
    <t xml:space="preserve">  501</t>
  </si>
  <si>
    <t>01</t>
  </si>
  <si>
    <t xml:space="preserve">  工资奖金津补贴</t>
  </si>
  <si>
    <t>02</t>
  </si>
  <si>
    <t xml:space="preserve">  社会保障缴费</t>
  </si>
  <si>
    <t>03</t>
  </si>
  <si>
    <t xml:space="preserve">  住房公积金</t>
  </si>
  <si>
    <t>99</t>
  </si>
  <si>
    <t xml:space="preserve">  其他工资福利支出</t>
  </si>
  <si>
    <t>502</t>
  </si>
  <si>
    <t>机关商品和服务支出</t>
  </si>
  <si>
    <t xml:space="preserve">  502</t>
  </si>
  <si>
    <t xml:space="preserve">  办公经费</t>
  </si>
  <si>
    <t xml:space="preserve">  会议费</t>
  </si>
  <si>
    <t xml:space="preserve">  培训费</t>
  </si>
  <si>
    <t>04</t>
  </si>
  <si>
    <t xml:space="preserve">  专用材料购置费</t>
  </si>
  <si>
    <t>05</t>
  </si>
  <si>
    <t xml:space="preserve">  委托业务费</t>
  </si>
  <si>
    <t>06</t>
  </si>
  <si>
    <t xml:space="preserve">  公务接待费</t>
  </si>
  <si>
    <t>08</t>
  </si>
  <si>
    <t xml:space="preserve">  公务用车运行维护费</t>
  </si>
  <si>
    <t>09</t>
  </si>
  <si>
    <t xml:space="preserve">  维修（护）费</t>
  </si>
  <si>
    <t xml:space="preserve">  其他商品和服务支出</t>
  </si>
  <si>
    <t>503</t>
  </si>
  <si>
    <t>机关资本性支出（一）</t>
  </si>
  <si>
    <t xml:space="preserve">  503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</si>
  <si>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</si>
  <si>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</si>
  <si>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</si>
  <si>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</si>
  <si>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</si>
  <si>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>07</t>
  </si>
  <si>
    <t xml:space="preserve">  大型修缮</t>
  </si>
  <si>
    <t xml:space="preserve">  其他资本性支出</t>
  </si>
  <si>
    <t>505</t>
  </si>
  <si>
    <t>对事业单位经常性补助</t>
  </si>
  <si>
    <t xml:space="preserve">  505</t>
  </si>
  <si>
    <t xml:space="preserve">  工资福利支出</t>
  </si>
  <si>
    <t xml:space="preserve">  商品和服务支出</t>
  </si>
  <si>
    <t>506</t>
  </si>
  <si>
    <t>对事业单位资本性补助</t>
  </si>
  <si>
    <t xml:space="preserve">  506</t>
  </si>
  <si>
    <t xml:space="preserve">  资本性支出（一）</t>
  </si>
  <si>
    <t xml:space="preserve">  资本性支出（二）</t>
  </si>
  <si>
    <t>507</t>
  </si>
  <si>
    <t>对企业补助</t>
  </si>
  <si>
    <t xml:space="preserve">  507</t>
  </si>
  <si>
    <t xml:space="preserve">  费用补贴</t>
  </si>
  <si>
    <t xml:space="preserve">  利息补贴</t>
  </si>
  <si>
    <t xml:space="preserve">  其他对企业补助</t>
  </si>
  <si>
    <t>509</t>
  </si>
  <si>
    <t>对个人和家庭的补助</t>
  </si>
  <si>
    <t xml:space="preserve">  509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</si>
  <si>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</si>
  <si>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</si>
  <si>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</si>
  <si>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</si>
  <si>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</si>
  <si>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510</t>
  </si>
  <si>
    <t>对社会保障基金补助</t>
  </si>
  <si>
    <t xml:space="preserve">  510</t>
  </si>
  <si>
    <t xml:space="preserve">  对社会保险基金补助</t>
  </si>
  <si>
    <t xml:space="preserve">  对机关事业单位职业年金的补助</t>
  </si>
  <si>
    <t>511</t>
  </si>
  <si>
    <t>债务利息及费用支出</t>
  </si>
  <si>
    <t xml:space="preserve">  511</t>
  </si>
  <si>
    <t xml:space="preserve">  国内债务付息</t>
  </si>
  <si>
    <t>514</t>
  </si>
  <si>
    <t>预备费及预留</t>
  </si>
  <si>
    <t xml:space="preserve">  514</t>
  </si>
  <si>
    <t>599</t>
  </si>
  <si>
    <t>其他支出</t>
  </si>
  <si>
    <t xml:space="preserve">  599</t>
  </si>
  <si>
    <t>表四</t>
  </si>
  <si>
    <t>柳江区2023年政府性基金收支预算表</t>
  </si>
  <si>
    <r>
      <rPr>
        <sz val="10"/>
        <rFont val="宋体"/>
        <charset val="134"/>
      </rPr>
      <t>金额单位：万元</t>
    </r>
  </si>
  <si>
    <t>项          目</t>
  </si>
  <si>
    <r>
      <rPr>
        <b/>
        <sz val="10"/>
        <rFont val="宋体"/>
        <charset val="134"/>
      </rPr>
      <t>决算数</t>
    </r>
  </si>
  <si>
    <r>
      <rPr>
        <b/>
        <sz val="10"/>
        <rFont val="宋体"/>
        <charset val="134"/>
      </rPr>
      <t>年初预算数</t>
    </r>
  </si>
  <si>
    <r>
      <rPr>
        <b/>
        <sz val="10"/>
        <rFont val="宋体"/>
        <charset val="134"/>
      </rPr>
      <t>完成数</t>
    </r>
  </si>
  <si>
    <r>
      <rPr>
        <b/>
        <sz val="10"/>
        <rFont val="宋体"/>
        <charset val="134"/>
      </rPr>
      <t>完成预算</t>
    </r>
    <r>
      <rPr>
        <b/>
        <sz val="10"/>
        <rFont val="Times New Roman"/>
        <charset val="0"/>
      </rPr>
      <t>%</t>
    </r>
  </si>
  <si>
    <r>
      <rPr>
        <b/>
        <sz val="10"/>
        <rFont val="宋体"/>
        <charset val="134"/>
      </rPr>
      <t>比上年增减</t>
    </r>
  </si>
  <si>
    <r>
      <rPr>
        <b/>
        <sz val="10"/>
        <rFont val="宋体"/>
        <charset val="134"/>
      </rPr>
      <t>预算数</t>
    </r>
  </si>
  <si>
    <r>
      <rPr>
        <b/>
        <sz val="10"/>
        <rFont val="宋体"/>
        <charset val="134"/>
      </rPr>
      <t>金额</t>
    </r>
  </si>
  <si>
    <t>一、国有土地使用权出让收入</t>
  </si>
  <si>
    <t>二、彩票公益金收入</t>
  </si>
  <si>
    <t>三、城市基础设施配套费收入</t>
  </si>
  <si>
    <t>四、污水处理费收入</t>
  </si>
  <si>
    <t>五、其他政府性基金收入</t>
  </si>
  <si>
    <t>六、专项债券对应项目专项收入</t>
  </si>
  <si>
    <t>基金预算收入小计</t>
  </si>
  <si>
    <t xml:space="preserve">    转移性收入</t>
  </si>
  <si>
    <t xml:space="preserve">      政府性基金补助收入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</si>
  <si>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  </t>
    </r>
    <r>
      <rPr>
        <sz val="10"/>
        <rFont val="宋体"/>
        <charset val="134"/>
      </rPr>
      <t>抗疫特别国债转移支付收入</t>
    </r>
  </si>
  <si>
    <t xml:space="preserve">      上年结余收入</t>
  </si>
  <si>
    <t xml:space="preserve">      调入资金</t>
  </si>
  <si>
    <t xml:space="preserve">      债务转贷收入</t>
  </si>
  <si>
    <t>收入总计</t>
  </si>
  <si>
    <t>一、文化旅游体育与传媒支出</t>
  </si>
  <si>
    <t xml:space="preserve">    国家电影事业发展专项资金安排的支出</t>
  </si>
  <si>
    <t xml:space="preserve">      资助国产影片放映</t>
  </si>
  <si>
    <t xml:space="preserve">      资助影院建设</t>
  </si>
  <si>
    <t xml:space="preserve">      资助少数民族语电影译制</t>
  </si>
  <si>
    <t xml:space="preserve">      其他国家电影事业发展专项资金支出</t>
  </si>
  <si>
    <t xml:space="preserve">    旅游发展基金支出</t>
  </si>
  <si>
    <t xml:space="preserve">      宣传促销</t>
  </si>
  <si>
    <t xml:space="preserve">      行业规划</t>
  </si>
  <si>
    <t xml:space="preserve">      旅游事业补助</t>
  </si>
  <si>
    <t xml:space="preserve">      地方旅游开发项目补助</t>
  </si>
  <si>
    <t xml:space="preserve">      其他旅游发展基金支出</t>
  </si>
  <si>
    <t>二、社会保障和就业</t>
  </si>
  <si>
    <t xml:space="preserve">    大中型水库移民后期扶持基金支出</t>
  </si>
  <si>
    <t xml:space="preserve">      移民补助</t>
  </si>
  <si>
    <t xml:space="preserve">      基础设施建设和经济发展</t>
  </si>
  <si>
    <t xml:space="preserve">      其他大中型水库移民后期扶持基金支出</t>
  </si>
  <si>
    <t xml:space="preserve">    小型水库移民扶助基金支出</t>
  </si>
  <si>
    <t xml:space="preserve">      其他小型水库移民扶助基金支出</t>
  </si>
  <si>
    <t>三、城乡社区事务</t>
  </si>
  <si>
    <t xml:space="preserve">    国有土地使用权出让收入安排的支出</t>
  </si>
  <si>
    <t xml:space="preserve">      征地和拆迁补偿支出</t>
  </si>
  <si>
    <t xml:space="preserve">      土地开发支出</t>
  </si>
  <si>
    <t xml:space="preserve">      城市建设支出</t>
  </si>
  <si>
    <t xml:space="preserve">      农村基础设施建设支出</t>
  </si>
  <si>
    <t xml:space="preserve">      补助被征地农民支出</t>
  </si>
  <si>
    <t xml:space="preserve">      土地出让业务支出</t>
  </si>
  <si>
    <t xml:space="preserve">      廉租住房支出</t>
  </si>
  <si>
    <t xml:space="preserve">      支付破产或改制企业职工安置费</t>
  </si>
  <si>
    <t xml:space="preserve">      棚户区改造支出</t>
  </si>
  <si>
    <t xml:space="preserve">      公共租赁住房支出</t>
  </si>
  <si>
    <t xml:space="preserve">      农业生产发展支出</t>
  </si>
  <si>
    <t xml:space="preserve">      农村社会事业支出</t>
  </si>
  <si>
    <t xml:space="preserve">      农业农村生态环境支出</t>
  </si>
  <si>
    <t xml:space="preserve">      其他国有土地使用权出让收入安排的支出</t>
  </si>
  <si>
    <t xml:space="preserve">    国有土地收益基金安排支出</t>
  </si>
  <si>
    <t>　    征地和拆迁补偿支出</t>
  </si>
  <si>
    <t>　    土地开发支出</t>
  </si>
  <si>
    <t>　    其他国有土地收益基金支出</t>
  </si>
  <si>
    <t xml:space="preserve">    农业土地开发资金支出</t>
  </si>
  <si>
    <t xml:space="preserve">    城市基础设施配套费安排的支出</t>
  </si>
  <si>
    <t xml:space="preserve">      城市公共设施</t>
  </si>
  <si>
    <t xml:space="preserve">      城市环境卫生</t>
  </si>
  <si>
    <t xml:space="preserve">      公有房屋</t>
  </si>
  <si>
    <t xml:space="preserve">      城市防洪</t>
  </si>
  <si>
    <t xml:space="preserve">      其他城市基础设施配套费安排的支出</t>
  </si>
  <si>
    <t xml:space="preserve">    污水处理费及对应专项债务收入安排支出</t>
  </si>
  <si>
    <t xml:space="preserve">      污水处理设施建设和运营</t>
  </si>
  <si>
    <t xml:space="preserve">      代征手续费</t>
  </si>
  <si>
    <t xml:space="preserve">      其他污水处理费安排的支出</t>
  </si>
  <si>
    <t xml:space="preserve">    棚户区改造专项债券收入安排的支出</t>
  </si>
  <si>
    <t xml:space="preserve">      其他棚户区改造专项债券收入安排的支出</t>
  </si>
  <si>
    <t>六、农林水事务</t>
  </si>
  <si>
    <t xml:space="preserve">    大中型水库库区基金支出</t>
  </si>
  <si>
    <t xml:space="preserve">      解决移民遗留问题</t>
  </si>
  <si>
    <t xml:space="preserve">      库区防护工程维护</t>
  </si>
  <si>
    <t xml:space="preserve">      其他大中型水库库区基金支出</t>
  </si>
  <si>
    <t xml:space="preserve">    国家重大水利工程建设基金支出</t>
  </si>
  <si>
    <t xml:space="preserve">      三峡工程后续工作</t>
  </si>
  <si>
    <t xml:space="preserve">      地方重大水利工程建设</t>
  </si>
  <si>
    <t xml:space="preserve">      其他重大水利工程建设基金支出</t>
  </si>
  <si>
    <t>七、资源勘探电力信息等事务</t>
  </si>
  <si>
    <t xml:space="preserve">  农网还贷资金支出</t>
  </si>
  <si>
    <t xml:space="preserve">    中央农网还贷资金支出</t>
  </si>
  <si>
    <t xml:space="preserve">    地方农网还贷资金支出</t>
  </si>
  <si>
    <t xml:space="preserve">    其他农网还贷资金支出</t>
  </si>
  <si>
    <t>八、商业服务业等支出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</si>
  <si>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  </t>
    </r>
    <r>
      <rPr>
        <sz val="10"/>
        <rFont val="宋体"/>
        <charset val="134"/>
      </rPr>
      <t>地方旅游开发项目补助</t>
    </r>
  </si>
  <si>
    <t>九、其他支出</t>
  </si>
  <si>
    <t xml:space="preserve">    其他政府性基金及对应专项债务收入安排的支出</t>
  </si>
  <si>
    <t xml:space="preserve">      其他政府性基金安排的支出</t>
  </si>
  <si>
    <t xml:space="preserve">      其他地方自行试点项目收益专项债券收入安排的支出</t>
  </si>
  <si>
    <t xml:space="preserve">    彩票事务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</si>
  <si>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</si>
  <si>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</si>
  <si>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</si>
  <si>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用于红十字事业的彩票公益金支出</t>
  </si>
  <si>
    <t xml:space="preserve">      用于残疾人事业的彩票公益金支出</t>
  </si>
  <si>
    <t xml:space="preserve">      用于文化事业的彩票公益金支出</t>
  </si>
  <si>
    <t xml:space="preserve">      用于扶贫的彩票公益金支出</t>
  </si>
  <si>
    <t xml:space="preserve">      用于法律援助的彩票公益金支出</t>
  </si>
  <si>
    <t xml:space="preserve">      用于城乡医疗求助的的彩票公益金支出</t>
  </si>
  <si>
    <t xml:space="preserve">      用于其他社会公益事业的彩票公益金支出</t>
  </si>
  <si>
    <t>十、债务付息支出</t>
  </si>
  <si>
    <t xml:space="preserve">     地方政府专项债务付息支出</t>
  </si>
  <si>
    <t xml:space="preserve">      国有土地使用权出让金债务付息支出</t>
  </si>
  <si>
    <t xml:space="preserve">      土地储备专项债券付息支出</t>
  </si>
  <si>
    <t xml:space="preserve">      棚户区改造专项债券付息支出</t>
  </si>
  <si>
    <t xml:space="preserve">      其他地方自行试点项目收益专项债券付息支出</t>
  </si>
  <si>
    <t>十一、债务发行费用支出</t>
  </si>
  <si>
    <t xml:space="preserve">     地方政府专项债务发行费用支出</t>
  </si>
  <si>
    <t xml:space="preserve">      国有土地使用权出让金债务发行费用支出</t>
  </si>
  <si>
    <t xml:space="preserve">      棚户区改造专项债券发行费用支出</t>
  </si>
  <si>
    <t xml:space="preserve">      其他地方自行试点项目收益专项债券发行费用支出</t>
  </si>
  <si>
    <t>十二、抗疫特别国债安排的支出</t>
  </si>
  <si>
    <t xml:space="preserve">      基础设施建设</t>
  </si>
  <si>
    <t xml:space="preserve">         重大疫情防控救治体系建设</t>
  </si>
  <si>
    <t xml:space="preserve">         粮食安全</t>
  </si>
  <si>
    <t xml:space="preserve">         产业链改造升级</t>
  </si>
  <si>
    <t xml:space="preserve">     抗疫相关支出</t>
  </si>
  <si>
    <t xml:space="preserve">        援企稳岗补贴</t>
  </si>
  <si>
    <t xml:space="preserve">        困难群众基本生活补贴</t>
  </si>
  <si>
    <t xml:space="preserve">        其他抗疫相关支出</t>
  </si>
  <si>
    <t>基金预算支出小计</t>
  </si>
  <si>
    <t xml:space="preserve">    转移性支出</t>
  </si>
  <si>
    <t xml:space="preserve">      政府性基金上解支出</t>
  </si>
  <si>
    <t xml:space="preserve">      债务还本支出</t>
  </si>
  <si>
    <t xml:space="preserve">      调出资金</t>
  </si>
  <si>
    <t xml:space="preserve">      年终结余</t>
  </si>
  <si>
    <t xml:space="preserve">       其中：结转</t>
  </si>
  <si>
    <t xml:space="preserve">            转出列一般公共预算支出</t>
  </si>
  <si>
    <t xml:space="preserve">               其中：结转</t>
  </si>
  <si>
    <t>支出总计</t>
  </si>
  <si>
    <t>表五</t>
  </si>
  <si>
    <t>柳江区2022年国有资本经营收支预算表</t>
  </si>
  <si>
    <r>
      <rPr>
        <b/>
        <sz val="10"/>
        <rFont val="宋体"/>
        <charset val="134"/>
      </rPr>
      <t>项目</t>
    </r>
  </si>
  <si>
    <r>
      <rPr>
        <b/>
        <sz val="10"/>
        <rFont val="Times New Roman"/>
        <charset val="0"/>
      </rPr>
      <t>2021</t>
    </r>
    <r>
      <rPr>
        <b/>
        <sz val="10"/>
        <rFont val="宋体"/>
        <charset val="0"/>
      </rPr>
      <t>年决算数</t>
    </r>
  </si>
  <si>
    <t>2023年预算</t>
  </si>
  <si>
    <r>
      <rPr>
        <b/>
        <sz val="10"/>
        <rFont val="宋体"/>
        <charset val="134"/>
      </rPr>
      <t>实际完成数</t>
    </r>
  </si>
  <si>
    <r>
      <rPr>
        <sz val="10"/>
        <rFont val="宋体"/>
        <charset val="134"/>
      </rPr>
      <t>一、股利、股息收入</t>
    </r>
  </si>
  <si>
    <r>
      <rPr>
        <sz val="10"/>
        <rFont val="宋体"/>
        <charset val="134"/>
      </rPr>
      <t>二、产权转让收入</t>
    </r>
  </si>
  <si>
    <r>
      <rPr>
        <sz val="10"/>
        <rFont val="宋体"/>
        <charset val="134"/>
      </rPr>
      <t>三、其他国有资本经营收入</t>
    </r>
  </si>
  <si>
    <t>国有资本经营预算收入小计</t>
  </si>
  <si>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转移性收入</t>
    </r>
  </si>
  <si>
    <r>
      <rPr>
        <sz val="10"/>
        <rFont val="Times New Roman"/>
        <charset val="0"/>
      </rPr>
      <t xml:space="preserve">        </t>
    </r>
    <r>
      <rPr>
        <sz val="10"/>
        <rFont val="宋体"/>
        <charset val="134"/>
      </rPr>
      <t>上级补助收入</t>
    </r>
  </si>
  <si>
    <r>
      <rPr>
        <sz val="10"/>
        <rFont val="Times New Roman"/>
        <charset val="0"/>
      </rPr>
      <t xml:space="preserve">        </t>
    </r>
    <r>
      <rPr>
        <sz val="10"/>
        <rFont val="宋体"/>
        <charset val="134"/>
      </rPr>
      <t>上年结余收入</t>
    </r>
  </si>
  <si>
    <t>一、解决历史遗留问题及改革成本支出</t>
  </si>
  <si>
    <t xml:space="preserve">     “三供一业”移交补助支出</t>
  </si>
  <si>
    <t xml:space="preserve">     国有企业退休人员社会化管理补助支出</t>
  </si>
  <si>
    <r>
      <rPr>
        <sz val="10"/>
        <rFont val="宋体"/>
        <charset val="134"/>
      </rPr>
      <t>二、其他国有资本经营预算支出</t>
    </r>
  </si>
  <si>
    <t xml:space="preserve">      其他国有资本经营预算支出</t>
  </si>
  <si>
    <t>国有资本经营预算支出小计</t>
  </si>
  <si>
    <r>
      <rPr>
        <sz val="10"/>
        <rFont val="Times New Roman"/>
        <charset val="0"/>
      </rPr>
      <t xml:space="preserve">  </t>
    </r>
    <r>
      <rPr>
        <sz val="10"/>
        <rFont val="宋体"/>
        <charset val="134"/>
      </rPr>
      <t>转移性支出</t>
    </r>
  </si>
  <si>
    <r>
      <rPr>
        <sz val="10"/>
        <rFont val="Times New Roman"/>
        <charset val="0"/>
      </rPr>
      <t xml:space="preserve">      </t>
    </r>
    <r>
      <rPr>
        <sz val="10"/>
        <rFont val="宋体"/>
        <charset val="134"/>
      </rPr>
      <t>年终结余</t>
    </r>
  </si>
  <si>
    <t>表六</t>
  </si>
  <si>
    <t>柳江区2022年社会保险基金预算收支执行情况和2023年社会保险基金收支预算表</t>
  </si>
  <si>
    <t>项     目</t>
  </si>
  <si>
    <t>2021年
决算数</t>
  </si>
  <si>
    <t>2022年收支执行情况</t>
  </si>
  <si>
    <t>2023年收支预算情况</t>
  </si>
  <si>
    <t>执行数</t>
  </si>
  <si>
    <r>
      <rPr>
        <b/>
        <sz val="10"/>
        <rFont val="文鼎书宋二"/>
        <charset val="134"/>
      </rPr>
      <t>比上年</t>
    </r>
    <r>
      <rPr>
        <b/>
        <sz val="10"/>
        <rFont val="Times New Roman"/>
        <charset val="0"/>
      </rPr>
      <t xml:space="preserve">
</t>
    </r>
    <r>
      <rPr>
        <b/>
        <sz val="10"/>
        <rFont val="Times New Roman"/>
        <charset val="0"/>
      </rPr>
      <t>+</t>
    </r>
    <r>
      <rPr>
        <b/>
        <sz val="10"/>
        <rFont val="文鼎书宋二"/>
        <charset val="134"/>
      </rPr>
      <t>、</t>
    </r>
    <r>
      <rPr>
        <b/>
        <sz val="10"/>
        <rFont val="Times New Roman"/>
        <charset val="0"/>
      </rPr>
      <t>-</t>
    </r>
    <r>
      <rPr>
        <b/>
        <sz val="10"/>
        <rFont val="文鼎书宋二"/>
        <charset val="134"/>
      </rPr>
      <t>（</t>
    </r>
    <r>
      <rPr>
        <b/>
        <sz val="10"/>
        <rFont val="Times New Roman"/>
        <charset val="0"/>
      </rPr>
      <t>%</t>
    </r>
    <r>
      <rPr>
        <b/>
        <sz val="10"/>
        <rFont val="文鼎书宋二"/>
        <charset val="134"/>
      </rPr>
      <t>）</t>
    </r>
  </si>
  <si>
    <t>一、本年收入合计</t>
  </si>
  <si>
    <t>（一）城乡居民基本养老保险收入</t>
  </si>
  <si>
    <r>
      <rPr>
        <sz val="10"/>
        <color indexed="8"/>
        <rFont val="Times New Roman"/>
        <charset val="0"/>
      </rPr>
      <t xml:space="preserve">    </t>
    </r>
    <r>
      <rPr>
        <sz val="10"/>
        <color indexed="8"/>
        <rFont val="宋体"/>
        <charset val="134"/>
      </rPr>
      <t>其中：保险费收入</t>
    </r>
  </si>
  <si>
    <r>
      <rPr>
        <sz val="10"/>
        <color indexed="8"/>
        <rFont val="Times New Roman"/>
        <charset val="0"/>
      </rPr>
      <t xml:space="preserve">                  财政补贴收入</t>
    </r>
  </si>
  <si>
    <r>
      <rPr>
        <sz val="10"/>
        <color indexed="8"/>
        <rFont val="Times New Roman"/>
        <charset val="0"/>
      </rPr>
      <t xml:space="preserve">                 </t>
    </r>
    <r>
      <rPr>
        <sz val="10"/>
        <color indexed="8"/>
        <rFont val="宋体"/>
        <charset val="134"/>
      </rPr>
      <t>利息收入</t>
    </r>
  </si>
  <si>
    <r>
      <rPr>
        <sz val="10"/>
        <color indexed="8"/>
        <rFont val="Times New Roman"/>
        <charset val="0"/>
      </rPr>
      <t xml:space="preserve">                 </t>
    </r>
    <r>
      <rPr>
        <sz val="10"/>
        <color indexed="8"/>
        <rFont val="宋体"/>
        <charset val="134"/>
      </rPr>
      <t>其他收入</t>
    </r>
  </si>
  <si>
    <r>
      <rPr>
        <sz val="10"/>
        <color indexed="8"/>
        <rFont val="Times New Roman"/>
        <charset val="0"/>
      </rPr>
      <t xml:space="preserve">                 </t>
    </r>
    <r>
      <rPr>
        <sz val="10"/>
        <color indexed="8"/>
        <rFont val="宋体"/>
        <charset val="134"/>
      </rPr>
      <t>转移收入</t>
    </r>
  </si>
  <si>
    <t xml:space="preserve">       委托投资收益</t>
  </si>
  <si>
    <t>（二）机关事业单位基本养老保险基金收入</t>
  </si>
  <si>
    <t>二、本年支出合计</t>
  </si>
  <si>
    <t>（一）城乡居民基本养老保险基金支出</t>
  </si>
  <si>
    <r>
      <rPr>
        <sz val="10"/>
        <color indexed="8"/>
        <rFont val="Times New Roman"/>
        <charset val="0"/>
      </rPr>
      <t xml:space="preserve">     </t>
    </r>
    <r>
      <rPr>
        <sz val="10"/>
        <color indexed="8"/>
        <rFont val="宋体"/>
        <charset val="134"/>
      </rPr>
      <t>其中：社会保险待遇支出</t>
    </r>
  </si>
  <si>
    <r>
      <rPr>
        <sz val="10"/>
        <color indexed="8"/>
        <rFont val="Times New Roman"/>
        <charset val="0"/>
      </rPr>
      <t xml:space="preserve">                  </t>
    </r>
    <r>
      <rPr>
        <sz val="10"/>
        <color indexed="8"/>
        <rFont val="宋体"/>
        <charset val="134"/>
      </rPr>
      <t>转移支出</t>
    </r>
  </si>
  <si>
    <t>（二）机关事业单位基本养老保险基金支出</t>
  </si>
  <si>
    <t>三、本年收支结余合计</t>
  </si>
  <si>
    <t>（一）城乡居民基本养老保险基金本年结余</t>
  </si>
  <si>
    <t>（二）机关事业单位基本养老保险基金本年结余</t>
  </si>
  <si>
    <t>四、上年结余合计</t>
  </si>
  <si>
    <t>（一）城乡居民基本养老保险基金上年结余</t>
  </si>
  <si>
    <t>（二）机关事业单位基本养老保险基金上年结余</t>
  </si>
  <si>
    <t>五、年末累计结余合计</t>
  </si>
  <si>
    <t>（一）城乡居民基本养老保险基金累计结余</t>
  </si>
  <si>
    <t>（二）机关事业单位基本养老保险基金累计结余</t>
  </si>
  <si>
    <t>表七</t>
  </si>
  <si>
    <t>2022年政府债务限额及余额情况表</t>
  </si>
  <si>
    <t xml:space="preserve">                                                                                                                             单位：万元</t>
  </si>
  <si>
    <t>行政区划</t>
  </si>
  <si>
    <t>2022年政府债务限额</t>
  </si>
  <si>
    <t>2022年政府债务余额(预计执行数)</t>
  </si>
  <si>
    <t>备注</t>
  </si>
  <si>
    <t>一般债务</t>
  </si>
  <si>
    <t>专项债务</t>
  </si>
  <si>
    <t>公式</t>
  </si>
  <si>
    <t>A=B+C</t>
  </si>
  <si>
    <t>B</t>
  </si>
  <si>
    <t>C</t>
  </si>
  <si>
    <t>D=E+F</t>
  </si>
  <si>
    <t>E</t>
  </si>
  <si>
    <t>F</t>
  </si>
  <si>
    <t>G</t>
  </si>
  <si>
    <t>柳江区</t>
  </si>
  <si>
    <t>表八</t>
  </si>
  <si>
    <t>2022年政府债券发行及还本付息情况表</t>
  </si>
  <si>
    <t xml:space="preserve">                                                                                    单位：万元</t>
  </si>
  <si>
    <t>一、2022年发行预计执行数</t>
  </si>
  <si>
    <t>A=B+D</t>
  </si>
  <si>
    <t>（一）一般债券</t>
  </si>
  <si>
    <t>其中：再融资债券</t>
  </si>
  <si>
    <t>（二）专项债券</t>
  </si>
  <si>
    <t>D</t>
  </si>
  <si>
    <t>二、2022年还本预计执行数</t>
  </si>
  <si>
    <t>F=G+H</t>
  </si>
  <si>
    <t>H</t>
  </si>
  <si>
    <t>三、2022年付息预计执行数</t>
  </si>
  <si>
    <t>I=J+K</t>
  </si>
  <si>
    <t>J</t>
  </si>
  <si>
    <t>K</t>
  </si>
  <si>
    <t>四、2022年还本预算数</t>
  </si>
  <si>
    <t>L=M+P</t>
  </si>
  <si>
    <t>M</t>
  </si>
  <si>
    <t>N</t>
  </si>
  <si>
    <t>财政预算安排</t>
  </si>
  <si>
    <t>O</t>
  </si>
  <si>
    <t>P</t>
  </si>
  <si>
    <t>Q</t>
  </si>
  <si>
    <t>R</t>
  </si>
  <si>
    <t>五、2022年付息预算数</t>
  </si>
  <si>
    <t>S=T+U</t>
  </si>
  <si>
    <t>T</t>
  </si>
  <si>
    <t>U</t>
  </si>
</sst>
</file>

<file path=xl/styles.xml><?xml version="1.0" encoding="utf-8"?>
<styleSheet xmlns="http://schemas.openxmlformats.org/spreadsheetml/2006/main">
  <numFmts count="37">
    <numFmt numFmtId="176" formatCode="0_);[Red]\(0\)"/>
    <numFmt numFmtId="42" formatCode="_ &quot;￥&quot;* #,##0_ ;_ &quot;￥&quot;* \-#,##0_ ;_ &quot;￥&quot;* &quot;-&quot;_ ;_ @_ "/>
    <numFmt numFmtId="177" formatCode="_-&quot;$&quot;\ * #,##0_-;_-&quot;$&quot;\ * #,##0\-;_-&quot;$&quot;\ * &quot;-&quot;_-;_-@_-"/>
    <numFmt numFmtId="178" formatCode="0.00_);[Red]\(0.00\)"/>
    <numFmt numFmtId="44" formatCode="_ &quot;￥&quot;* #,##0.00_ ;_ &quot;￥&quot;* \-#,##0.00_ ;_ &quot;￥&quot;* &quot;-&quot;??_ ;_ @_ "/>
    <numFmt numFmtId="179" formatCode="_(&quot;$&quot;* #,##0_);_(&quot;$&quot;* \(#,##0\);_(&quot;$&quot;* &quot;-&quot;_);_(@_)"/>
    <numFmt numFmtId="41" formatCode="_ * #,##0_ ;_ * \-#,##0_ ;_ * &quot;-&quot;_ ;_ @_ "/>
    <numFmt numFmtId="180" formatCode="#,##0;\(#,##0\)"/>
    <numFmt numFmtId="43" formatCode="_ * #,##0.00_ ;_ * \-#,##0.00_ ;_ * &quot;-&quot;??_ ;_ @_ "/>
    <numFmt numFmtId="181" formatCode="#,##0_);[Red]\(#,##0\)"/>
    <numFmt numFmtId="182" formatCode="_-* #,##0.00_-;\-* #,##0.00_-;_-* &quot;-&quot;??_-;_-@_-"/>
    <numFmt numFmtId="183" formatCode="\$#,##0;\(\$#,##0\)"/>
    <numFmt numFmtId="184" formatCode="#,##0.0_ "/>
    <numFmt numFmtId="185" formatCode="0.0"/>
    <numFmt numFmtId="186" formatCode="&quot;$&quot;#,##0_);[Red]\(&quot;$&quot;#,##0\)"/>
    <numFmt numFmtId="187" formatCode="_-&quot;$&quot;* #,##0_-;\-&quot;$&quot;* #,##0_-;_-&quot;$&quot;* &quot;-&quot;_-;_-@_-"/>
    <numFmt numFmtId="188" formatCode="&quot;$&quot;\ #,##0.00_-;[Red]&quot;$&quot;\ #,##0.00\-"/>
    <numFmt numFmtId="189" formatCode="0.0_ "/>
    <numFmt numFmtId="190" formatCode="* #,##0.00;* \-#,##0.00;* &quot;-&quot;??;@"/>
    <numFmt numFmtId="191" formatCode="#,##0_ "/>
    <numFmt numFmtId="192" formatCode="_-&quot;$&quot;\ * #,##0.00_-;_-&quot;$&quot;\ * #,##0.00\-;_-&quot;$&quot;\ * &quot;-&quot;??_-;_-@_-"/>
    <numFmt numFmtId="193" formatCode="\$#,##0.00;\(\$#,##0.00\)"/>
    <numFmt numFmtId="194" formatCode="#\ ??/??"/>
    <numFmt numFmtId="195" formatCode="_-* #,##0.00_$_-;\-* #,##0.00_$_-;_-* &quot;-&quot;??_$_-;_-@_-"/>
    <numFmt numFmtId="196" formatCode="_(&quot;$&quot;* #,##0.00_);_(&quot;$&quot;* \(#,##0.00\);_(&quot;$&quot;* &quot;-&quot;??_);_(@_)"/>
    <numFmt numFmtId="197" formatCode="#,##0;\-#,##0;&quot;-&quot;"/>
    <numFmt numFmtId="198" formatCode="_-* #,##0&quot;$&quot;_-;\-* #,##0&quot;$&quot;_-;_-* &quot;-&quot;&quot;$&quot;_-;_-@_-"/>
    <numFmt numFmtId="199" formatCode="yy\.mm\.dd"/>
    <numFmt numFmtId="200" formatCode="0.0_);[Red]\(0.0\)"/>
    <numFmt numFmtId="201" formatCode="#,##0.0_);\(#,##0.0\)"/>
    <numFmt numFmtId="202" formatCode="&quot;$&quot;#,##0.00_);[Red]\(&quot;$&quot;#,##0.00\)"/>
    <numFmt numFmtId="203" formatCode="_-* #,##0_$_-;\-* #,##0_$_-;_-* &quot;-&quot;_$_-;_-@_-"/>
    <numFmt numFmtId="204" formatCode="_-* #,##0.00&quot;$&quot;_-;\-* #,##0.00&quot;$&quot;_-;_-* &quot;-&quot;??&quot;$&quot;_-;_-@_-"/>
    <numFmt numFmtId="205" formatCode="0_ "/>
    <numFmt numFmtId="206" formatCode="0.00_ "/>
    <numFmt numFmtId="207" formatCode="_ * #,##0_ ;_ * \-#,##0_ ;_ * &quot;-&quot;??_ ;_ @_ "/>
    <numFmt numFmtId="208" formatCode="0.000000_ "/>
  </numFmts>
  <fonts count="147">
    <font>
      <sz val="12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aj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10"/>
      <name val="宋体"/>
      <charset val="134"/>
      <scheme val="major"/>
    </font>
    <font>
      <sz val="12"/>
      <name val="黑体"/>
      <charset val="134"/>
    </font>
    <font>
      <b/>
      <sz val="12"/>
      <name val="黑体"/>
      <charset val="134"/>
    </font>
    <font>
      <b/>
      <sz val="14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b/>
      <sz val="10"/>
      <name val="文鼎书宋二"/>
      <charset val="134"/>
    </font>
    <font>
      <b/>
      <sz val="10"/>
      <name val="Times New Roman"/>
      <charset val="0"/>
    </font>
    <font>
      <b/>
      <sz val="10"/>
      <color indexed="8"/>
      <name val="Times New Roman"/>
      <charset val="0"/>
    </font>
    <font>
      <b/>
      <sz val="10"/>
      <name val="Times New Roman"/>
      <charset val="134"/>
    </font>
    <font>
      <b/>
      <sz val="10"/>
      <color theme="1"/>
      <name val="宋体"/>
      <charset val="134"/>
      <scheme val="minor"/>
    </font>
    <font>
      <sz val="10"/>
      <color indexed="8"/>
      <name val="Times New Roman"/>
      <charset val="0"/>
    </font>
    <font>
      <sz val="10"/>
      <name val="Times New Roman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2"/>
      <name val="Times New Roman"/>
      <charset val="0"/>
    </font>
    <font>
      <b/>
      <sz val="10"/>
      <name val="Arial"/>
      <charset val="0"/>
    </font>
    <font>
      <sz val="10"/>
      <name val="Arial"/>
      <charset val="0"/>
    </font>
    <font>
      <b/>
      <sz val="18"/>
      <name val="宋体"/>
      <charset val="134"/>
    </font>
    <font>
      <sz val="10"/>
      <color rgb="FFFF0000"/>
      <name val="Times New Roman"/>
      <charset val="0"/>
    </font>
    <font>
      <b/>
      <sz val="18"/>
      <name val="Times New Roman"/>
      <charset val="0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0"/>
      <name val="文鼎书宋二"/>
      <charset val="134"/>
    </font>
    <font>
      <b/>
      <sz val="10"/>
      <name val="宋体"/>
      <charset val="0"/>
    </font>
    <font>
      <b/>
      <sz val="12"/>
      <name val="宋体"/>
      <charset val="134"/>
    </font>
    <font>
      <sz val="10"/>
      <color rgb="FF000000"/>
      <name val="Times New Roman"/>
      <charset val="0"/>
    </font>
    <font>
      <sz val="9"/>
      <name val="Times New Roman"/>
      <charset val="0"/>
    </font>
    <font>
      <sz val="10"/>
      <color theme="1"/>
      <name val="Times New Roman"/>
      <charset val="0"/>
    </font>
    <font>
      <b/>
      <sz val="9"/>
      <name val="Times New Roman"/>
      <charset val="0"/>
    </font>
    <font>
      <b/>
      <sz val="22"/>
      <name val="宋体"/>
      <charset val="134"/>
    </font>
    <font>
      <sz val="11"/>
      <color indexed="9"/>
      <name val="Tahoma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Tahoma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2"/>
      <color indexed="8"/>
      <name val="楷体_GB2312"/>
      <charset val="134"/>
    </font>
    <font>
      <sz val="10"/>
      <name val="Helv"/>
      <charset val="134"/>
    </font>
    <font>
      <sz val="11"/>
      <color indexed="20"/>
      <name val="Tahoma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sz val="10.5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63"/>
      <name val="Tahoma"/>
      <charset val="134"/>
    </font>
    <font>
      <sz val="12"/>
      <color indexed="20"/>
      <name val="楷体_GB2312"/>
      <charset val="134"/>
    </font>
    <font>
      <b/>
      <sz val="11"/>
      <color indexed="56"/>
      <name val="Tahoma"/>
      <charset val="134"/>
    </font>
    <font>
      <sz val="8"/>
      <name val="Times New Roman"/>
      <charset val="0"/>
    </font>
    <font>
      <sz val="12"/>
      <color indexed="17"/>
      <name val="仿宋_GB2312"/>
      <charset val="134"/>
    </font>
    <font>
      <i/>
      <sz val="11"/>
      <color indexed="23"/>
      <name val="宋体"/>
      <charset val="134"/>
    </font>
    <font>
      <sz val="10"/>
      <name val="MS Sans Serif"/>
      <charset val="0"/>
    </font>
    <font>
      <sz val="12"/>
      <color indexed="20"/>
      <name val="宋体"/>
      <charset val="134"/>
    </font>
    <font>
      <sz val="12"/>
      <color indexed="17"/>
      <name val="楷体_GB2312"/>
      <charset val="134"/>
    </font>
    <font>
      <sz val="11"/>
      <color indexed="8"/>
      <name val="Calibri"/>
      <charset val="0"/>
    </font>
    <font>
      <sz val="11"/>
      <color indexed="17"/>
      <name val="Tahoma"/>
      <charset val="134"/>
    </font>
    <font>
      <sz val="10"/>
      <name val="Geneva"/>
      <charset val="0"/>
    </font>
    <font>
      <sz val="12"/>
      <color indexed="10"/>
      <name val="楷体_GB2312"/>
      <charset val="134"/>
    </font>
    <font>
      <u/>
      <sz val="9"/>
      <color indexed="36"/>
      <name val="宋体"/>
      <charset val="134"/>
    </font>
    <font>
      <b/>
      <i/>
      <sz val="16"/>
      <name val="Helv"/>
      <charset val="134"/>
    </font>
    <font>
      <sz val="11"/>
      <color indexed="10"/>
      <name val="Tahoma"/>
      <charset val="134"/>
    </font>
    <font>
      <sz val="12"/>
      <color indexed="20"/>
      <name val="仿宋_GB2312"/>
      <charset val="134"/>
    </font>
    <font>
      <b/>
      <sz val="11"/>
      <color indexed="63"/>
      <name val="宋体"/>
      <charset val="134"/>
    </font>
    <font>
      <sz val="11"/>
      <color indexed="52"/>
      <name val="Tahoma"/>
      <charset val="134"/>
    </font>
    <font>
      <sz val="12"/>
      <color indexed="8"/>
      <name val="宋体"/>
      <charset val="134"/>
    </font>
    <font>
      <b/>
      <sz val="11"/>
      <color indexed="56"/>
      <name val="楷体_GB2312"/>
      <charset val="134"/>
    </font>
    <font>
      <b/>
      <sz val="15"/>
      <color indexed="56"/>
      <name val="Tahoma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Tahoma"/>
      <charset val="134"/>
    </font>
    <font>
      <i/>
      <sz val="11"/>
      <color indexed="23"/>
      <name val="Tahoma"/>
      <charset val="134"/>
    </font>
    <font>
      <u/>
      <sz val="9"/>
      <color indexed="12"/>
      <name val="宋体"/>
      <charset val="134"/>
    </font>
    <font>
      <sz val="11"/>
      <color indexed="9"/>
      <name val="Calibri"/>
      <charset val="0"/>
    </font>
    <font>
      <b/>
      <sz val="15"/>
      <color indexed="56"/>
      <name val="楷体_GB2312"/>
      <charset val="134"/>
    </font>
    <font>
      <sz val="11"/>
      <color indexed="60"/>
      <name val="Tahoma"/>
      <charset val="134"/>
    </font>
    <font>
      <b/>
      <sz val="12"/>
      <color indexed="8"/>
      <name val="宋体"/>
      <charset val="134"/>
    </font>
    <font>
      <sz val="10.5"/>
      <color indexed="20"/>
      <name val="宋体"/>
      <charset val="134"/>
    </font>
    <font>
      <b/>
      <sz val="13"/>
      <color indexed="56"/>
      <name val="Tahoma"/>
      <charset val="134"/>
    </font>
    <font>
      <b/>
      <sz val="10"/>
      <name val="Tms Rmn"/>
      <charset val="0"/>
    </font>
    <font>
      <sz val="12"/>
      <color indexed="16"/>
      <name val="宋体"/>
      <charset val="134"/>
    </font>
    <font>
      <sz val="12"/>
      <name val="Helv"/>
      <charset val="134"/>
    </font>
    <font>
      <sz val="11"/>
      <color indexed="62"/>
      <name val="Calibri"/>
      <charset val="0"/>
    </font>
    <font>
      <sz val="11"/>
      <name val="ＭＳ Ｐゴシック"/>
      <charset val="134"/>
    </font>
    <font>
      <b/>
      <sz val="12"/>
      <color indexed="63"/>
      <name val="楷体_GB2312"/>
      <charset val="134"/>
    </font>
    <font>
      <b/>
      <sz val="11"/>
      <color indexed="52"/>
      <name val="Tahoma"/>
      <charset val="134"/>
    </font>
    <font>
      <b/>
      <sz val="12"/>
      <color indexed="8"/>
      <name val="楷体_GB2312"/>
      <charset val="134"/>
    </font>
    <font>
      <sz val="11"/>
      <color indexed="62"/>
      <name val="Tahoma"/>
      <charset val="134"/>
    </font>
    <font>
      <sz val="12"/>
      <color indexed="9"/>
      <name val="宋体"/>
      <charset val="134"/>
    </font>
    <font>
      <sz val="10"/>
      <color indexed="17"/>
      <name val="Arial"/>
      <charset val="0"/>
    </font>
    <font>
      <b/>
      <sz val="13"/>
      <color indexed="56"/>
      <name val="Calibri"/>
      <charset val="0"/>
    </font>
    <font>
      <sz val="12"/>
      <color indexed="9"/>
      <name val="楷体_GB2312"/>
      <charset val="134"/>
    </font>
    <font>
      <sz val="10"/>
      <color indexed="20"/>
      <name val="Arial"/>
      <charset val="0"/>
    </font>
    <font>
      <b/>
      <sz val="12"/>
      <color indexed="9"/>
      <name val="楷体_GB2312"/>
      <charset val="134"/>
    </font>
    <font>
      <sz val="10"/>
      <name val="楷体"/>
      <charset val="134"/>
    </font>
    <font>
      <sz val="11"/>
      <color indexed="17"/>
      <name val="Calibri"/>
      <charset val="0"/>
    </font>
    <font>
      <sz val="12"/>
      <color indexed="62"/>
      <name val="楷体_GB2312"/>
      <charset val="134"/>
    </font>
    <font>
      <b/>
      <sz val="14"/>
      <name val="楷体"/>
      <charset val="134"/>
    </font>
    <font>
      <b/>
      <sz val="12"/>
      <color indexed="52"/>
      <name val="楷体_GB2312"/>
      <charset val="134"/>
    </font>
    <font>
      <b/>
      <sz val="11"/>
      <color indexed="52"/>
      <name val="Calibri"/>
      <charset val="0"/>
    </font>
    <font>
      <b/>
      <sz val="11"/>
      <color indexed="63"/>
      <name val="Calibri"/>
      <charset val="0"/>
    </font>
    <font>
      <sz val="11"/>
      <color indexed="10"/>
      <name val="Calibri"/>
      <charset val="0"/>
    </font>
    <font>
      <sz val="10"/>
      <color indexed="8"/>
      <name val="Arial"/>
      <charset val="0"/>
    </font>
    <font>
      <b/>
      <sz val="18"/>
      <name val="Arial"/>
      <charset val="0"/>
    </font>
    <font>
      <b/>
      <sz val="12"/>
      <name val="Arial"/>
      <charset val="0"/>
    </font>
    <font>
      <b/>
      <sz val="13"/>
      <color indexed="56"/>
      <name val="楷体_GB2312"/>
      <charset val="134"/>
    </font>
    <font>
      <b/>
      <sz val="11"/>
      <color indexed="9"/>
      <name val="Calibri"/>
      <charset val="0"/>
    </font>
    <font>
      <sz val="12"/>
      <name val="官帕眉"/>
      <charset val="134"/>
    </font>
    <font>
      <b/>
      <sz val="9"/>
      <name val="Arial"/>
      <charset val="0"/>
    </font>
    <font>
      <sz val="12"/>
      <color indexed="52"/>
      <name val="楷体_GB2312"/>
      <charset val="134"/>
    </font>
    <font>
      <sz val="11"/>
      <name val="宋体"/>
      <charset val="134"/>
    </font>
    <font>
      <b/>
      <sz val="10"/>
      <name val="MS Sans Serif"/>
      <charset val="0"/>
    </font>
    <font>
      <b/>
      <sz val="15"/>
      <color indexed="56"/>
      <name val="Calibri"/>
      <charset val="0"/>
    </font>
    <font>
      <i/>
      <sz val="11"/>
      <color indexed="23"/>
      <name val="Calibri"/>
      <charset val="0"/>
    </font>
    <font>
      <sz val="8"/>
      <name val="Arial"/>
      <charset val="0"/>
    </font>
    <font>
      <u/>
      <sz val="12"/>
      <color indexed="12"/>
      <name val="宋体"/>
      <charset val="134"/>
    </font>
    <font>
      <sz val="11"/>
      <color indexed="52"/>
      <name val="Calibri"/>
      <charset val="0"/>
    </font>
    <font>
      <sz val="11"/>
      <color indexed="20"/>
      <name val="Calibri"/>
      <charset val="0"/>
    </font>
    <font>
      <sz val="12"/>
      <name val="Arial"/>
      <charset val="0"/>
    </font>
    <font>
      <sz val="11"/>
      <color indexed="60"/>
      <name val="Calibri"/>
      <charset val="0"/>
    </font>
    <font>
      <b/>
      <sz val="11"/>
      <color indexed="56"/>
      <name val="Calibri"/>
      <charset val="0"/>
    </font>
    <font>
      <sz val="12"/>
      <color indexed="9"/>
      <name val="Helv"/>
      <charset val="134"/>
    </font>
    <font>
      <sz val="7"/>
      <name val="Small Fonts"/>
      <charset val="0"/>
    </font>
    <font>
      <sz val="10"/>
      <color indexed="8"/>
      <name val="MS Sans Serif"/>
      <charset val="0"/>
    </font>
    <font>
      <b/>
      <sz val="18"/>
      <color indexed="56"/>
      <name val="Cambria"/>
      <charset val="0"/>
    </font>
    <font>
      <b/>
      <sz val="11"/>
      <color indexed="8"/>
      <name val="Calibri"/>
      <charset val="0"/>
    </font>
    <font>
      <i/>
      <sz val="12"/>
      <color indexed="23"/>
      <name val="楷体_GB2312"/>
      <charset val="134"/>
    </font>
    <font>
      <u/>
      <sz val="12"/>
      <color indexed="36"/>
      <name val="宋体"/>
      <charset val="134"/>
    </font>
    <font>
      <sz val="12"/>
      <name val="Courier"/>
      <charset val="0"/>
    </font>
    <font>
      <sz val="12"/>
      <color indexed="60"/>
      <name val="楷体_GB2312"/>
      <charset val="134"/>
    </font>
    <font>
      <sz val="12"/>
      <name val="바탕체"/>
      <charset val="134"/>
    </font>
    <font>
      <sz val="10"/>
      <name val="宋体"/>
      <charset val="0"/>
    </font>
    <font>
      <sz val="10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47"/>
        <bgColor indexed="47"/>
      </patternFill>
    </fill>
    <fill>
      <patternFill patternType="gray0625"/>
    </fill>
    <fill>
      <patternFill patternType="solid">
        <fgColor indexed="44"/>
        <bgColor indexed="44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lightUp">
        <fgColor indexed="9"/>
        <bgColor indexed="53"/>
      </patternFill>
    </fill>
    <fill>
      <patternFill patternType="mediumGray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3"/>
        <bgColor indexed="43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2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553">
    <xf numFmtId="0" fontId="0" fillId="0" borderId="0">
      <alignment vertical="center"/>
    </xf>
    <xf numFmtId="0" fontId="51" fillId="18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1" fillId="6" borderId="19" applyNumberFormat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63" fillId="0" borderId="0">
      <alignment horizontal="center" wrapText="1"/>
      <protection locked="0"/>
    </xf>
    <xf numFmtId="0" fontId="79" fillId="24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50" fillId="13" borderId="0" applyNumberFormat="0" applyBorder="0" applyAlignment="0" applyProtection="0">
      <alignment vertical="center"/>
    </xf>
    <xf numFmtId="0" fontId="22" fillId="0" borderId="0"/>
    <xf numFmtId="0" fontId="47" fillId="16" borderId="0" applyNumberFormat="0" applyBorder="0" applyAlignment="0" applyProtection="0">
      <alignment vertical="center"/>
    </xf>
    <xf numFmtId="0" fontId="0" fillId="25" borderId="27" applyNumberFormat="0" applyFont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87" fillId="14" borderId="0" applyNumberFormat="0" applyBorder="0" applyAlignment="0" applyProtection="0"/>
    <xf numFmtId="0" fontId="45" fillId="9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0" fillId="0" borderId="0"/>
    <xf numFmtId="0" fontId="40" fillId="0" borderId="20" applyNumberFormat="0" applyFill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77" fillId="7" borderId="25" applyNumberFormat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7" borderId="19" applyNumberFormat="0" applyAlignment="0" applyProtection="0">
      <alignment vertical="center"/>
    </xf>
    <xf numFmtId="0" fontId="91" fillId="16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82" fillId="8" borderId="21" applyNumberFormat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93" fillId="29" borderId="7">
      <protection locked="0"/>
    </xf>
    <xf numFmtId="0" fontId="42" fillId="7" borderId="19" applyNumberFormat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187" fontId="24" fillId="0" borderId="0" applyFont="0" applyFill="0" applyBorder="0" applyAlignment="0" applyProtection="0"/>
    <xf numFmtId="0" fontId="51" fillId="21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91" fillId="16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49" fontId="24" fillId="0" borderId="0" applyFont="0" applyFill="0" applyBorder="0" applyAlignment="0" applyProtection="0"/>
    <xf numFmtId="0" fontId="47" fillId="13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80" fillId="0" borderId="20" applyNumberFormat="0" applyFill="0" applyAlignment="0" applyProtection="0">
      <alignment vertical="center"/>
    </xf>
    <xf numFmtId="0" fontId="77" fillId="7" borderId="25" applyNumberFormat="0" applyAlignment="0" applyProtection="0">
      <alignment vertical="center"/>
    </xf>
    <xf numFmtId="0" fontId="87" fillId="15" borderId="0" applyNumberFormat="0" applyBorder="0" applyAlignment="0" applyProtection="0"/>
    <xf numFmtId="0" fontId="42" fillId="7" borderId="19" applyNumberFormat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76" fillId="9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54" fillId="0" borderId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66" fillId="0" borderId="0" applyNumberFormat="0" applyFont="0" applyFill="0" applyBorder="0" applyAlignment="0" applyProtection="0">
      <alignment horizontal="left"/>
    </xf>
    <xf numFmtId="0" fontId="51" fillId="19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4" fillId="0" borderId="0"/>
    <xf numFmtId="0" fontId="24" fillId="0" borderId="0"/>
    <xf numFmtId="0" fontId="45" fillId="9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9" fillId="31" borderId="0" applyNumberFormat="0" applyBorder="0" applyAlignment="0" applyProtection="0"/>
    <xf numFmtId="0" fontId="47" fillId="22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0" fillId="0" borderId="0"/>
    <xf numFmtId="0" fontId="82" fillId="8" borderId="21" applyNumberFormat="0" applyAlignment="0" applyProtection="0">
      <alignment vertical="center"/>
    </xf>
    <xf numFmtId="0" fontId="82" fillId="8" borderId="21" applyNumberFormat="0" applyAlignment="0" applyProtection="0">
      <alignment vertical="center"/>
    </xf>
    <xf numFmtId="0" fontId="22" fillId="0" borderId="0"/>
    <xf numFmtId="0" fontId="59" fillId="13" borderId="0" applyNumberFormat="0" applyBorder="0" applyAlignment="0" applyProtection="0"/>
    <xf numFmtId="0" fontId="22" fillId="0" borderId="0"/>
    <xf numFmtId="0" fontId="45" fillId="16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0" fillId="0" borderId="0"/>
    <xf numFmtId="0" fontId="82" fillId="8" borderId="21" applyNumberFormat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59" fillId="13" borderId="0" applyNumberFormat="0" applyBorder="0" applyAlignment="0" applyProtection="0"/>
    <xf numFmtId="0" fontId="51" fillId="23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9" fillId="31" borderId="0" applyNumberFormat="0" applyBorder="0" applyAlignment="0" applyProtection="0"/>
    <xf numFmtId="0" fontId="67" fillId="9" borderId="0" applyNumberFormat="0" applyBorder="0" applyAlignment="0" applyProtection="0">
      <alignment vertical="center"/>
    </xf>
    <xf numFmtId="0" fontId="0" fillId="0" borderId="0"/>
    <xf numFmtId="0" fontId="46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/>
    <xf numFmtId="0" fontId="24" fillId="0" borderId="0"/>
    <xf numFmtId="0" fontId="22" fillId="0" borderId="0"/>
    <xf numFmtId="0" fontId="45" fillId="9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22" fillId="0" borderId="0"/>
    <xf numFmtId="0" fontId="46" fillId="4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0" fillId="0" borderId="0"/>
    <xf numFmtId="0" fontId="91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0" fillId="0" borderId="0"/>
    <xf numFmtId="0" fontId="47" fillId="22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24" fillId="0" borderId="0">
      <protection locked="0"/>
    </xf>
    <xf numFmtId="0" fontId="47" fillId="22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4" fillId="0" borderId="0"/>
    <xf numFmtId="0" fontId="47" fillId="22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71" fillId="0" borderId="0"/>
    <xf numFmtId="0" fontId="89" fillId="12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24" fillId="0" borderId="0"/>
    <xf numFmtId="0" fontId="51" fillId="15" borderId="0" applyNumberFormat="0" applyBorder="0" applyAlignment="0" applyProtection="0">
      <alignment vertical="center"/>
    </xf>
    <xf numFmtId="0" fontId="24" fillId="0" borderId="0"/>
    <xf numFmtId="0" fontId="101" fillId="6" borderId="19" applyNumberFormat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93" fillId="29" borderId="7">
      <protection locked="0"/>
    </xf>
    <xf numFmtId="0" fontId="54" fillId="0" borderId="0"/>
    <xf numFmtId="0" fontId="22" fillId="0" borderId="0"/>
    <xf numFmtId="0" fontId="46" fillId="6" borderId="0" applyNumberFormat="0" applyBorder="0" applyAlignment="0" applyProtection="0">
      <alignment vertical="center"/>
    </xf>
    <xf numFmtId="0" fontId="71" fillId="0" borderId="0"/>
    <xf numFmtId="0" fontId="46" fillId="6" borderId="0" applyNumberFormat="0" applyBorder="0" applyAlignment="0" applyProtection="0">
      <alignment vertical="center"/>
    </xf>
    <xf numFmtId="0" fontId="24" fillId="0" borderId="0"/>
    <xf numFmtId="0" fontId="46" fillId="20" borderId="0" applyNumberFormat="0" applyBorder="0" applyAlignment="0" applyProtection="0">
      <alignment vertical="center"/>
    </xf>
    <xf numFmtId="0" fontId="54" fillId="0" borderId="0"/>
    <xf numFmtId="0" fontId="54" fillId="0" borderId="0"/>
    <xf numFmtId="0" fontId="96" fillId="6" borderId="19" applyNumberFormat="0" applyAlignment="0" applyProtection="0"/>
    <xf numFmtId="0" fontId="22" fillId="0" borderId="0"/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62" fillId="0" borderId="20" applyNumberFormat="0" applyFill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6" fillId="0" borderId="0">
      <alignment vertical="center"/>
    </xf>
    <xf numFmtId="0" fontId="51" fillId="2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54" fillId="0" borderId="0"/>
    <xf numFmtId="0" fontId="51" fillId="15" borderId="0" applyNumberFormat="0" applyBorder="0" applyAlignment="0" applyProtection="0">
      <alignment vertical="center"/>
    </xf>
    <xf numFmtId="177" fontId="24" fillId="0" borderId="0" applyFont="0" applyFill="0" applyBorder="0" applyAlignment="0" applyProtection="0"/>
    <xf numFmtId="0" fontId="45" fillId="16" borderId="0" applyNumberFormat="0" applyBorder="0" applyAlignment="0" applyProtection="0">
      <alignment vertical="center"/>
    </xf>
    <xf numFmtId="0" fontId="24" fillId="0" borderId="0"/>
    <xf numFmtId="0" fontId="61" fillId="9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69" fillId="17" borderId="0" applyNumberFormat="0" applyBorder="0" applyAlignment="0" applyProtection="0"/>
    <xf numFmtId="0" fontId="79" fillId="28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69" fillId="9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69" fillId="13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69" fillId="16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69" fillId="20" borderId="0" applyNumberFormat="0" applyBorder="0" applyAlignment="0" applyProtection="0"/>
    <xf numFmtId="0" fontId="45" fillId="16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69" fillId="6" borderId="0" applyNumberFormat="0" applyBorder="0" applyAlignment="0" applyProtection="0"/>
    <xf numFmtId="0" fontId="45" fillId="9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76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38" fontId="66" fillId="0" borderId="0" applyFont="0" applyFill="0" applyBorder="0" applyAlignment="0" applyProtection="0"/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94" fillId="9" borderId="0" applyNumberFormat="0" applyBorder="0" applyAlignment="0" applyProtection="0"/>
    <xf numFmtId="0" fontId="79" fillId="28" borderId="0" applyNumberFormat="0" applyBorder="0" applyAlignment="0" applyProtection="0"/>
    <xf numFmtId="0" fontId="51" fillId="19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91" fillId="16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/>
    <xf numFmtId="0" fontId="45" fillId="16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40" fontId="66" fillId="0" borderId="0" applyFont="0" applyFill="0" applyBorder="0" applyAlignment="0" applyProtection="0"/>
    <xf numFmtId="0" fontId="39" fillId="19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76" fillId="16" borderId="0" applyNumberFormat="0" applyBorder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9" fontId="54" fillId="0" borderId="0" applyFont="0" applyFill="0" applyBorder="0" applyAlignment="0" applyProtection="0"/>
    <xf numFmtId="0" fontId="107" fillId="8" borderId="21" applyNumberFormat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90" fillId="27" borderId="0" applyNumberFormat="0" applyBorder="0" applyAlignment="0" applyProtection="0"/>
    <xf numFmtId="0" fontId="100" fillId="0" borderId="24" applyNumberFormat="0" applyFill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7" fillId="5" borderId="0" applyNumberFormat="0" applyBorder="0" applyAlignment="0" applyProtection="0"/>
    <xf numFmtId="0" fontId="90" fillId="35" borderId="0" applyNumberFormat="0" applyBorder="0" applyAlignment="0" applyProtection="0"/>
    <xf numFmtId="0" fontId="47" fillId="2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84" fillId="0" borderId="24" applyNumberFormat="0" applyFill="0" applyAlignment="0" applyProtection="0">
      <alignment vertical="center"/>
    </xf>
    <xf numFmtId="0" fontId="84" fillId="0" borderId="24" applyNumberFormat="0" applyFill="0" applyAlignment="0" applyProtection="0">
      <alignment vertical="center"/>
    </xf>
    <xf numFmtId="0" fontId="108" fillId="0" borderId="15" applyNumberFormat="0" applyFill="0" applyProtection="0">
      <alignment horizontal="center"/>
    </xf>
    <xf numFmtId="0" fontId="45" fillId="9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84" fillId="0" borderId="24" applyNumberFormat="0" applyFill="0" applyAlignment="0" applyProtection="0">
      <alignment vertical="center"/>
    </xf>
    <xf numFmtId="0" fontId="84" fillId="0" borderId="24" applyNumberFormat="0" applyFill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0" fillId="0" borderId="0"/>
    <xf numFmtId="0" fontId="0" fillId="25" borderId="27" applyNumberFormat="0" applyFon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84" fillId="0" borderId="24" applyNumberFormat="0" applyFill="0" applyAlignment="0" applyProtection="0">
      <alignment vertical="center"/>
    </xf>
    <xf numFmtId="0" fontId="84" fillId="0" borderId="24" applyNumberFormat="0" applyFill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3" fontId="66" fillId="0" borderId="0" applyFont="0" applyFill="0" applyBorder="0" applyAlignment="0" applyProtection="0"/>
    <xf numFmtId="0" fontId="0" fillId="0" borderId="0"/>
    <xf numFmtId="0" fontId="46" fillId="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84" fillId="0" borderId="24" applyNumberFormat="0" applyFill="0" applyAlignment="0" applyProtection="0">
      <alignment vertical="center"/>
    </xf>
    <xf numFmtId="0" fontId="84" fillId="0" borderId="24" applyNumberFormat="0" applyFill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0" fillId="0" borderId="0"/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84" fillId="0" borderId="24" applyNumberFormat="0" applyFill="0" applyAlignment="0" applyProtection="0">
      <alignment vertical="center"/>
    </xf>
    <xf numFmtId="0" fontId="84" fillId="0" borderId="24" applyNumberFormat="0" applyFill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0" fillId="0" borderId="0"/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84" fillId="0" borderId="24" applyNumberFormat="0" applyFill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0" fillId="0" borderId="0"/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110" fillId="6" borderId="19" applyNumberFormat="0" applyAlignment="0" applyProtection="0">
      <alignment vertical="center"/>
    </xf>
    <xf numFmtId="0" fontId="46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101" fillId="6" borderId="19" applyNumberFormat="0" applyAlignment="0" applyProtection="0">
      <alignment vertical="center"/>
    </xf>
    <xf numFmtId="0" fontId="0" fillId="0" borderId="0"/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79" fillId="24" borderId="0" applyNumberFormat="0" applyBorder="0" applyAlignment="0" applyProtection="0"/>
    <xf numFmtId="0" fontId="101" fillId="6" borderId="19" applyNumberFormat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101" fillId="6" borderId="19" applyNumberFormat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101" fillId="6" borderId="19" applyNumberFormat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101" fillId="6" borderId="19" applyNumberFormat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88" fillId="0" borderId="22" applyNumberFormat="0" applyFill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24" fillId="0" borderId="0"/>
    <xf numFmtId="0" fontId="47" fillId="9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0" borderId="0">
      <alignment vertical="center"/>
    </xf>
    <xf numFmtId="0" fontId="51" fillId="2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0" borderId="0">
      <alignment vertical="center"/>
    </xf>
    <xf numFmtId="0" fontId="51" fillId="23" borderId="0" applyNumberFormat="0" applyBorder="0" applyAlignment="0" applyProtection="0">
      <alignment vertical="center"/>
    </xf>
    <xf numFmtId="0" fontId="59" fillId="13" borderId="0" applyNumberFormat="0" applyBorder="0" applyAlignment="0" applyProtection="0"/>
    <xf numFmtId="0" fontId="46" fillId="13" borderId="0" applyNumberFormat="0" applyBorder="0" applyAlignment="0" applyProtection="0">
      <alignment vertical="center"/>
    </xf>
    <xf numFmtId="0" fontId="46" fillId="0" borderId="0">
      <alignment vertical="center"/>
    </xf>
    <xf numFmtId="0" fontId="51" fillId="23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51" fillId="23" borderId="0" applyNumberFormat="0" applyBorder="0" applyAlignment="0" applyProtection="0">
      <alignment vertical="center"/>
    </xf>
    <xf numFmtId="0" fontId="102" fillId="33" borderId="0" applyNumberFormat="0" applyBorder="0" applyAlignment="0" applyProtection="0"/>
    <xf numFmtId="196" fontId="24" fillId="0" borderId="0" applyFont="0" applyFill="0" applyBorder="0" applyAlignment="0" applyProtection="0"/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51" fillId="23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113" fillId="7" borderId="19" applyNumberFormat="0" applyAlignment="0" applyProtection="0"/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51" fillId="23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82" fillId="8" borderId="21" applyNumberFormat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51" fillId="23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82" fillId="8" borderId="21" applyNumberFormat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51" fillId="23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82" fillId="8" borderId="21" applyNumberFormat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51" fillId="2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82" fillId="8" borderId="21" applyNumberFormat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59" fillId="13" borderId="0" applyNumberFormat="0" applyBorder="0" applyAlignment="0" applyProtection="0"/>
    <xf numFmtId="0" fontId="51" fillId="23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69" fillId="16" borderId="0" applyNumberFormat="0" applyBorder="0" applyAlignment="0" applyProtection="0"/>
    <xf numFmtId="0" fontId="74" fillId="0" borderId="0"/>
    <xf numFmtId="0" fontId="46" fillId="25" borderId="27" applyNumberFormat="0" applyFont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38" fontId="97" fillId="0" borderId="0" applyFon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4" fontId="66" fillId="0" borderId="0" applyFont="0" applyFill="0" applyBorder="0" applyAlignment="0" applyProtection="0"/>
    <xf numFmtId="0" fontId="64" fillId="20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177" fontId="24" fillId="0" borderId="0" applyFont="0" applyFill="0" applyBorder="0" applyAlignment="0" applyProtection="0"/>
    <xf numFmtId="0" fontId="51" fillId="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93" fillId="29" borderId="7">
      <protection locked="0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97" fillId="0" borderId="0" applyFont="0" applyFill="0" applyBorder="0" applyAlignment="0" applyProtection="0"/>
    <xf numFmtId="0" fontId="46" fillId="16" borderId="0" applyNumberFormat="0" applyBorder="0" applyAlignment="0" applyProtection="0">
      <alignment vertical="center"/>
    </xf>
    <xf numFmtId="180" fontId="11" fillId="0" borderId="0"/>
    <xf numFmtId="0" fontId="46" fillId="16" borderId="0" applyNumberFormat="0" applyBorder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76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82" fillId="8" borderId="21" applyNumberFormat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51" fillId="23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82" fillId="8" borderId="21" applyNumberFormat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51" fillId="23" borderId="0" applyNumberFormat="0" applyBorder="0" applyAlignment="0" applyProtection="0">
      <alignment vertical="center"/>
    </xf>
    <xf numFmtId="197" fontId="116" fillId="0" borderId="0" applyFill="0" applyBorder="0" applyAlignment="0"/>
    <xf numFmtId="0" fontId="82" fillId="8" borderId="21" applyNumberFormat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51" fillId="23" borderId="0" applyNumberFormat="0" applyBorder="0" applyAlignment="0" applyProtection="0">
      <alignment vertical="center"/>
    </xf>
    <xf numFmtId="0" fontId="105" fillId="23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6" fillId="0" borderId="0">
      <alignment vertical="center"/>
    </xf>
    <xf numFmtId="0" fontId="51" fillId="23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17" fillId="0" borderId="0" applyProtection="0"/>
    <xf numFmtId="0" fontId="39" fillId="5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18" fillId="0" borderId="0" applyProtection="0"/>
    <xf numFmtId="0" fontId="45" fillId="9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76" fillId="9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79" fillId="28" borderId="0" applyNumberFormat="0" applyBorder="0" applyAlignment="0" applyProtection="0"/>
    <xf numFmtId="0" fontId="39" fillId="21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6" fillId="0" borderId="0">
      <alignment vertical="center"/>
    </xf>
    <xf numFmtId="0" fontId="50" fillId="13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39" fillId="19" borderId="0" applyNumberFormat="0" applyBorder="0" applyAlignment="0" applyProtection="0">
      <alignment vertical="center"/>
    </xf>
    <xf numFmtId="0" fontId="69" fillId="10" borderId="0" applyNumberFormat="0" applyBorder="0" applyAlignment="0" applyProtection="0"/>
    <xf numFmtId="0" fontId="69" fillId="4" borderId="0" applyNumberFormat="0" applyBorder="0" applyAlignment="0" applyProtection="0"/>
    <xf numFmtId="0" fontId="69" fillId="11" borderId="0" applyNumberFormat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69" fillId="10" borderId="0" applyNumberFormat="0" applyBorder="0" applyAlignment="0" applyProtection="0"/>
    <xf numFmtId="0" fontId="75" fillId="0" borderId="0" applyNumberFormat="0" applyFill="0" applyBorder="0" applyAlignment="0" applyProtection="0">
      <alignment vertical="center"/>
    </xf>
    <xf numFmtId="0" fontId="69" fillId="22" borderId="0" applyNumberFormat="0" applyBorder="0" applyAlignment="0" applyProtection="0"/>
    <xf numFmtId="0" fontId="39" fillId="4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80" fillId="0" borderId="20" applyNumberFormat="0" applyFill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62" fillId="0" borderId="20" applyNumberFormat="0" applyFill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24" fillId="0" borderId="0" applyFont="0" applyFill="0" applyBorder="0" applyAlignment="0" applyProtection="0"/>
    <xf numFmtId="0" fontId="47" fillId="4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91" fillId="16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1" fillId="6" borderId="19" applyNumberFormat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94" fillId="9" borderId="0" applyNumberFormat="0" applyBorder="0" applyAlignment="0" applyProtection="0"/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94" fillId="33" borderId="0" applyNumberFormat="0" applyBorder="0" applyAlignment="0" applyProtection="0"/>
    <xf numFmtId="0" fontId="46" fillId="11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54" fillId="0" borderId="0">
      <protection locked="0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59" fillId="13" borderId="0" applyNumberFormat="0" applyBorder="0" applyAlignment="0" applyProtection="0"/>
    <xf numFmtId="0" fontId="53" fillId="16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183" fontId="11" fillId="0" borderId="0"/>
    <xf numFmtId="0" fontId="40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91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66" fillId="36" borderId="0" applyNumberFormat="0" applyFont="0" applyBorder="0" applyAlignment="0" applyProtection="0"/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188" fontId="24" fillId="0" borderId="0" applyFont="0" applyFill="0" applyBorder="0" applyAlignment="0" applyProtection="0"/>
    <xf numFmtId="0" fontId="47" fillId="16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6" fillId="25" borderId="27" applyNumberFormat="0" applyFont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91" fillId="16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24" fillId="0" borderId="3" applyNumberFormat="0" applyFill="0" applyProtection="0">
      <alignment horizontal="right"/>
    </xf>
    <xf numFmtId="0" fontId="47" fillId="22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7" fillId="4" borderId="0" applyNumberFormat="0" applyBorder="0" applyAlignment="0" applyProtection="0"/>
    <xf numFmtId="0" fontId="0" fillId="0" borderId="0"/>
    <xf numFmtId="0" fontId="0" fillId="0" borderId="0"/>
    <xf numFmtId="0" fontId="87" fillId="11" borderId="0" applyNumberFormat="0" applyBorder="0" applyAlignment="0" applyProtection="0"/>
    <xf numFmtId="0" fontId="0" fillId="0" borderId="0"/>
    <xf numFmtId="0" fontId="0" fillId="0" borderId="0"/>
    <xf numFmtId="0" fontId="87" fillId="19" borderId="0" applyNumberFormat="0" applyBorder="0" applyAlignment="0" applyProtection="0"/>
    <xf numFmtId="14" fontId="63" fillId="0" borderId="0">
      <alignment horizontal="center" wrapText="1"/>
      <protection locked="0"/>
    </xf>
    <xf numFmtId="0" fontId="105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7" fillId="15" borderId="0" applyNumberFormat="0" applyBorder="0" applyAlignment="0" applyProtection="0"/>
    <xf numFmtId="0" fontId="68" fillId="13" borderId="0" applyNumberFormat="0" applyBorder="0" applyAlignment="0" applyProtection="0">
      <alignment vertical="center"/>
    </xf>
    <xf numFmtId="0" fontId="93" fillId="29" borderId="7">
      <protection locked="0"/>
    </xf>
    <xf numFmtId="0" fontId="39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7" fillId="23" borderId="0" applyNumberFormat="0" applyBorder="0" applyAlignment="0" applyProtection="0"/>
    <xf numFmtId="0" fontId="48" fillId="12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102" fillId="24" borderId="0" applyNumberFormat="0" applyBorder="0" applyAlignment="0" applyProtection="0"/>
    <xf numFmtId="0" fontId="51" fillId="14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94" fillId="9" borderId="0" applyNumberFormat="0" applyBorder="0" applyAlignment="0" applyProtection="0"/>
    <xf numFmtId="0" fontId="48" fillId="12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76" fillId="16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125" fillId="0" borderId="0" applyNumberFormat="0" applyFill="0" applyBorder="0" applyAlignment="0" applyProtection="0"/>
    <xf numFmtId="0" fontId="51" fillId="5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105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91" fillId="16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19" fillId="0" borderId="23" applyNumberFormat="0" applyFill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92" fillId="0" borderId="23" applyNumberFormat="0" applyFill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0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94" fillId="33" borderId="0" applyNumberFormat="0" applyBorder="0" applyAlignment="0" applyProtection="0"/>
    <xf numFmtId="0" fontId="51" fillId="15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91" fillId="16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05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59" fillId="31" borderId="0" applyNumberFormat="0" applyBorder="0" applyAlignment="0" applyProtection="0"/>
    <xf numFmtId="0" fontId="45" fillId="16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05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94" fillId="34" borderId="0" applyNumberFormat="0" applyBorder="0" applyAlignment="0" applyProtection="0"/>
    <xf numFmtId="0" fontId="39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19" fillId="0" borderId="23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94" fillId="9" borderId="0" applyNumberFormat="0" applyBorder="0" applyAlignment="0" applyProtection="0"/>
    <xf numFmtId="193" fontId="11" fillId="0" borderId="0"/>
    <xf numFmtId="0" fontId="51" fillId="23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87" fillId="26" borderId="0" applyNumberFormat="0" applyBorder="0" applyAlignment="0" applyProtection="0"/>
    <xf numFmtId="0" fontId="79" fillId="30" borderId="0" applyNumberFormat="0" applyBorder="0" applyAlignment="0" applyProtection="0"/>
    <xf numFmtId="0" fontId="91" fillId="16" borderId="0" applyNumberFormat="0" applyBorder="0" applyAlignment="0" applyProtection="0">
      <alignment vertical="center"/>
    </xf>
    <xf numFmtId="0" fontId="102" fillId="38" borderId="0" applyNumberFormat="0" applyBorder="0" applyAlignment="0" applyProtection="0"/>
    <xf numFmtId="0" fontId="87" fillId="26" borderId="0" applyNumberFormat="0" applyBorder="0" applyAlignment="0" applyProtection="0"/>
    <xf numFmtId="0" fontId="45" fillId="9" borderId="0" applyNumberFormat="0" applyBorder="0" applyAlignment="0" applyProtection="0">
      <alignment vertical="center"/>
    </xf>
    <xf numFmtId="0" fontId="87" fillId="21" borderId="0" applyNumberFormat="0" applyBorder="0" applyAlignment="0" applyProtection="0"/>
    <xf numFmtId="0" fontId="79" fillId="28" borderId="0" applyNumberFormat="0" applyBorder="0" applyAlignment="0" applyProtection="0"/>
    <xf numFmtId="199" fontId="24" fillId="0" borderId="15" applyFill="0" applyProtection="0">
      <alignment horizontal="right"/>
    </xf>
    <xf numFmtId="0" fontId="45" fillId="9" borderId="0" applyNumberFormat="0" applyBorder="0" applyAlignment="0" applyProtection="0">
      <alignment vertical="center"/>
    </xf>
    <xf numFmtId="0" fontId="102" fillId="32" borderId="0" applyNumberFormat="0" applyBorder="0" applyAlignment="0" applyProtection="0"/>
    <xf numFmtId="0" fontId="60" fillId="7" borderId="25" applyNumberFormat="0" applyAlignment="0" applyProtection="0">
      <alignment vertical="center"/>
    </xf>
    <xf numFmtId="0" fontId="87" fillId="21" borderId="0" applyNumberFormat="0" applyBorder="0" applyAlignment="0" applyProtection="0"/>
    <xf numFmtId="0" fontId="61" fillId="9" borderId="0" applyNumberFormat="0" applyBorder="0" applyAlignment="0" applyProtection="0">
      <alignment vertical="center"/>
    </xf>
    <xf numFmtId="0" fontId="87" fillId="14" borderId="0" applyNumberFormat="0" applyBorder="0" applyAlignment="0" applyProtection="0"/>
    <xf numFmtId="0" fontId="45" fillId="9" borderId="0" applyNumberFormat="0" applyBorder="0" applyAlignment="0" applyProtection="0">
      <alignment vertical="center"/>
    </xf>
    <xf numFmtId="0" fontId="79" fillId="28" borderId="0" applyNumberFormat="0" applyBorder="0" applyAlignment="0" applyProtection="0"/>
    <xf numFmtId="0" fontId="87" fillId="19" borderId="0" applyNumberFormat="0" applyBorder="0" applyAlignment="0" applyProtection="0"/>
    <xf numFmtId="0" fontId="87" fillId="19" borderId="0" applyNumberFormat="0" applyBorder="0" applyAlignment="0" applyProtection="0"/>
    <xf numFmtId="0" fontId="87" fillId="15" borderId="0" applyNumberFormat="0" applyBorder="0" applyAlignment="0" applyProtection="0"/>
    <xf numFmtId="0" fontId="58" fillId="20" borderId="0" applyNumberFormat="0" applyBorder="0" applyAlignment="0" applyProtection="0">
      <alignment vertical="center"/>
    </xf>
    <xf numFmtId="0" fontId="79" fillId="28" borderId="0" applyNumberFormat="0" applyBorder="0" applyAlignment="0" applyProtection="0"/>
    <xf numFmtId="0" fontId="79" fillId="38" borderId="0" applyNumberFormat="0" applyBorder="0" applyAlignment="0" applyProtection="0"/>
    <xf numFmtId="0" fontId="102" fillId="38" borderId="0" applyNumberFormat="0" applyBorder="0" applyAlignment="0" applyProtection="0"/>
    <xf numFmtId="0" fontId="87" fillId="18" borderId="0" applyNumberFormat="0" applyBorder="0" applyAlignment="0" applyProtection="0"/>
    <xf numFmtId="0" fontId="79" fillId="28" borderId="0" applyNumberFormat="0" applyBorder="0" applyAlignment="0" applyProtection="0"/>
    <xf numFmtId="0" fontId="79" fillId="34" borderId="0" applyNumberFormat="0" applyBorder="0" applyAlignment="0" applyProtection="0"/>
    <xf numFmtId="0" fontId="102" fillId="39" borderId="0" applyNumberFormat="0" applyBorder="0" applyAlignment="0" applyProtection="0"/>
    <xf numFmtId="0" fontId="87" fillId="18" borderId="0" applyNumberFormat="0" applyBorder="0" applyAlignment="0" applyProtection="0"/>
    <xf numFmtId="0" fontId="45" fillId="16" borderId="0" applyNumberFormat="0" applyBorder="0" applyAlignment="0" applyProtection="0">
      <alignment vertical="center"/>
    </xf>
    <xf numFmtId="0" fontId="131" fillId="9" borderId="0" applyNumberFormat="0" applyBorder="0" applyAlignment="0" applyProtection="0"/>
    <xf numFmtId="0" fontId="46" fillId="0" borderId="0">
      <alignment vertical="center"/>
    </xf>
    <xf numFmtId="0" fontId="46" fillId="0" borderId="0">
      <alignment vertical="center"/>
    </xf>
    <xf numFmtId="0" fontId="120" fillId="8" borderId="21" applyNumberFormat="0" applyAlignment="0" applyProtection="0"/>
    <xf numFmtId="41" fontId="24" fillId="0" borderId="0" applyFont="0" applyFill="0" applyBorder="0" applyAlignment="0" applyProtection="0"/>
    <xf numFmtId="0" fontId="51" fillId="19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182" fontId="24" fillId="0" borderId="0" applyFont="0" applyFill="0" applyBorder="0" applyAlignment="0" applyProtection="0"/>
    <xf numFmtId="0" fontId="77" fillId="7" borderId="25" applyNumberFormat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192" fontId="24" fillId="0" borderId="0" applyFont="0" applyFill="0" applyBorder="0" applyAlignment="0" applyProtection="0"/>
    <xf numFmtId="0" fontId="132" fillId="0" borderId="0" applyProtection="0"/>
    <xf numFmtId="0" fontId="127" fillId="0" borderId="0" applyNumberFormat="0" applyFill="0" applyBorder="0" applyAlignment="0" applyProtection="0"/>
    <xf numFmtId="0" fontId="51" fillId="26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24" fillId="0" borderId="0"/>
    <xf numFmtId="0" fontId="45" fillId="16" borderId="0" applyNumberFormat="0" applyBorder="0" applyAlignment="0" applyProtection="0">
      <alignment vertical="center"/>
    </xf>
    <xf numFmtId="2" fontId="132" fillId="0" borderId="0" applyProtection="0"/>
    <xf numFmtId="0" fontId="24" fillId="0" borderId="0"/>
    <xf numFmtId="0" fontId="109" fillId="13" borderId="0" applyNumberFormat="0" applyBorder="0" applyAlignment="0" applyProtection="0"/>
    <xf numFmtId="0" fontId="0" fillId="0" borderId="0">
      <alignment vertical="center"/>
    </xf>
    <xf numFmtId="0" fontId="46" fillId="0" borderId="0">
      <alignment vertical="center"/>
    </xf>
    <xf numFmtId="38" fontId="128" fillId="7" borderId="0" applyBorder="0" applyAlignment="0" applyProtection="0"/>
    <xf numFmtId="0" fontId="51" fillId="15" borderId="0" applyNumberFormat="0" applyBorder="0" applyAlignment="0" applyProtection="0">
      <alignment vertical="center"/>
    </xf>
    <xf numFmtId="0" fontId="118" fillId="0" borderId="28" applyNumberFormat="0" applyAlignment="0" applyProtection="0">
      <alignment horizontal="left" vertical="center"/>
    </xf>
    <xf numFmtId="0" fontId="51" fillId="15" borderId="0" applyNumberFormat="0" applyBorder="0" applyAlignment="0" applyProtection="0">
      <alignment vertical="center"/>
    </xf>
    <xf numFmtId="0" fontId="118" fillId="0" borderId="5">
      <alignment horizontal="left" vertical="center"/>
    </xf>
    <xf numFmtId="0" fontId="45" fillId="9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99" fillId="7" borderId="19" applyNumberFormat="0" applyAlignment="0" applyProtection="0">
      <alignment vertical="center"/>
    </xf>
    <xf numFmtId="0" fontId="126" fillId="0" borderId="22" applyNumberFormat="0" applyFill="0" applyAlignment="0" applyProtection="0"/>
    <xf numFmtId="0" fontId="48" fillId="12" borderId="0" applyNumberFormat="0" applyBorder="0" applyAlignment="0" applyProtection="0">
      <alignment vertical="center"/>
    </xf>
    <xf numFmtId="0" fontId="104" fillId="0" borderId="23" applyNumberFormat="0" applyFill="0" applyAlignment="0" applyProtection="0"/>
    <xf numFmtId="0" fontId="51" fillId="14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134" fillId="0" borderId="20" applyNumberFormat="0" applyFill="0" applyAlignment="0" applyProtection="0"/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134" fillId="0" borderId="0" applyNumberFormat="0" applyFill="0" applyBorder="0" applyAlignment="0" applyProtection="0"/>
    <xf numFmtId="0" fontId="96" fillId="6" borderId="19" applyNumberFormat="0" applyAlignment="0" applyProtection="0"/>
    <xf numFmtId="0" fontId="0" fillId="0" borderId="0"/>
    <xf numFmtId="0" fontId="0" fillId="0" borderId="0"/>
    <xf numFmtId="10" fontId="128" fillId="37" borderId="1" applyBorder="0" applyAlignment="0" applyProtection="0"/>
    <xf numFmtId="201" fontId="95" fillId="40" borderId="0"/>
    <xf numFmtId="0" fontId="59" fillId="13" borderId="0" applyNumberFormat="0" applyBorder="0" applyAlignment="0" applyProtection="0">
      <alignment vertical="center"/>
    </xf>
    <xf numFmtId="9" fontId="121" fillId="0" borderId="0" applyFont="0" applyFill="0" applyBorder="0" applyAlignment="0" applyProtection="0"/>
    <xf numFmtId="0" fontId="130" fillId="0" borderId="26" applyNumberFormat="0" applyFill="0" applyAlignment="0" applyProtection="0"/>
    <xf numFmtId="201" fontId="135" fillId="41" borderId="0"/>
    <xf numFmtId="186" fontId="66" fillId="0" borderId="0" applyFont="0" applyFill="0" applyBorder="0" applyAlignment="0" applyProtection="0"/>
    <xf numFmtId="202" fontId="66" fillId="0" borderId="0" applyFont="0" applyFill="0" applyBorder="0" applyAlignment="0" applyProtection="0"/>
    <xf numFmtId="0" fontId="67" fillId="9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33" fillId="12" borderId="0" applyNumberFormat="0" applyBorder="0" applyAlignment="0" applyProtection="0"/>
    <xf numFmtId="0" fontId="11" fillId="0" borderId="0"/>
    <xf numFmtId="0" fontId="55" fillId="9" borderId="0" applyNumberFormat="0" applyBorder="0" applyAlignment="0" applyProtection="0">
      <alignment vertical="center"/>
    </xf>
    <xf numFmtId="37" fontId="136" fillId="0" borderId="0"/>
    <xf numFmtId="0" fontId="46" fillId="0" borderId="0">
      <alignment vertical="center"/>
    </xf>
    <xf numFmtId="0" fontId="95" fillId="0" borderId="0"/>
    <xf numFmtId="0" fontId="56" fillId="0" borderId="24" applyNumberFormat="0" applyFill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54" fillId="0" borderId="0"/>
    <xf numFmtId="0" fontId="0" fillId="25" borderId="27" applyNumberFormat="0" applyFont="0" applyAlignment="0" applyProtection="0"/>
    <xf numFmtId="0" fontId="114" fillId="7" borderId="25" applyNumberFormat="0" applyAlignment="0" applyProtection="0"/>
    <xf numFmtId="10" fontId="24" fillId="0" borderId="0" applyFont="0" applyFill="0" applyBorder="0" applyAlignment="0" applyProtection="0"/>
    <xf numFmtId="0" fontId="99" fillId="7" borderId="19" applyNumberFormat="0" applyAlignment="0" applyProtection="0">
      <alignment vertical="center"/>
    </xf>
    <xf numFmtId="0" fontId="99" fillId="7" borderId="19" applyNumberFormat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194" fontId="24" fillId="0" borderId="0" applyFont="0" applyFill="0" applyProtection="0"/>
    <xf numFmtId="0" fontId="45" fillId="9" borderId="0" applyNumberFormat="0" applyBorder="0" applyAlignment="0" applyProtection="0">
      <alignment vertical="center"/>
    </xf>
    <xf numFmtId="15" fontId="66" fillId="0" borderId="0" applyFont="0" applyFill="0" applyBorder="0" applyAlignment="0" applyProtection="0"/>
    <xf numFmtId="0" fontId="39" fillId="18" borderId="0" applyNumberFormat="0" applyBorder="0" applyAlignment="0" applyProtection="0">
      <alignment vertical="center"/>
    </xf>
    <xf numFmtId="0" fontId="94" fillId="33" borderId="0" applyNumberFormat="0" applyBorder="0" applyAlignment="0" applyProtection="0"/>
    <xf numFmtId="0" fontId="51" fillId="15" borderId="0" applyNumberFormat="0" applyBorder="0" applyAlignment="0" applyProtection="0">
      <alignment vertical="center"/>
    </xf>
    <xf numFmtId="0" fontId="125" fillId="0" borderId="29">
      <alignment horizontal="center"/>
    </xf>
    <xf numFmtId="0" fontId="0" fillId="0" borderId="0" applyNumberFormat="0" applyFill="0" applyBorder="0" applyAlignment="0" applyProtection="0"/>
    <xf numFmtId="0" fontId="61" fillId="9" borderId="0" applyNumberFormat="0" applyBorder="0" applyAlignment="0" applyProtection="0">
      <alignment vertical="center"/>
    </xf>
    <xf numFmtId="0" fontId="137" fillId="0" borderId="0"/>
    <xf numFmtId="0" fontId="93" fillId="29" borderId="7">
      <protection locked="0"/>
    </xf>
    <xf numFmtId="0" fontId="138" fillId="0" borderId="0" applyNumberFormat="0" applyFill="0" applyBorder="0" applyAlignment="0" applyProtection="0"/>
    <xf numFmtId="0" fontId="139" fillId="0" borderId="24" applyNumberFormat="0" applyFill="0" applyAlignment="0" applyProtection="0"/>
    <xf numFmtId="0" fontId="39" fillId="18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115" fillId="0" borderId="0" applyNumberFormat="0" applyFill="0" applyBorder="0" applyAlignment="0" applyProtection="0"/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81" fillId="0" borderId="22" applyNumberFormat="0" applyFill="0" applyAlignment="0" applyProtection="0">
      <alignment vertical="center"/>
    </xf>
    <xf numFmtId="0" fontId="81" fillId="0" borderId="22" applyNumberFormat="0" applyFill="0" applyAlignment="0" applyProtection="0">
      <alignment vertical="center"/>
    </xf>
    <xf numFmtId="0" fontId="81" fillId="0" borderId="22" applyNumberFormat="0" applyFill="0" applyAlignment="0" applyProtection="0">
      <alignment vertical="center"/>
    </xf>
    <xf numFmtId="0" fontId="81" fillId="0" borderId="22" applyNumberFormat="0" applyFill="0" applyAlignment="0" applyProtection="0">
      <alignment vertical="center"/>
    </xf>
    <xf numFmtId="0" fontId="140" fillId="0" borderId="0" applyNumberFormat="0" applyFill="0" applyBorder="0" applyAlignment="0" applyProtection="0">
      <alignment vertical="center"/>
    </xf>
    <xf numFmtId="0" fontId="76" fillId="9" borderId="0" applyNumberFormat="0" applyBorder="0" applyAlignment="0" applyProtection="0">
      <alignment vertical="center"/>
    </xf>
    <xf numFmtId="0" fontId="81" fillId="0" borderId="22" applyNumberFormat="0" applyFill="0" applyAlignment="0" applyProtection="0">
      <alignment vertical="center"/>
    </xf>
    <xf numFmtId="0" fontId="81" fillId="0" borderId="22" applyNumberFormat="0" applyFill="0" applyAlignment="0" applyProtection="0">
      <alignment vertical="center"/>
    </xf>
    <xf numFmtId="0" fontId="81" fillId="0" borderId="22" applyNumberFormat="0" applyFill="0" applyAlignment="0" applyProtection="0">
      <alignment vertical="center"/>
    </xf>
    <xf numFmtId="0" fontId="81" fillId="0" borderId="22" applyNumberFormat="0" applyFill="0" applyAlignment="0" applyProtection="0">
      <alignment vertical="center"/>
    </xf>
    <xf numFmtId="0" fontId="81" fillId="0" borderId="22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81" fillId="0" borderId="22" applyNumberFormat="0" applyFill="0" applyAlignment="0" applyProtection="0">
      <alignment vertical="center"/>
    </xf>
    <xf numFmtId="0" fontId="81" fillId="0" borderId="22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81" fillId="0" borderId="22" applyNumberFormat="0" applyFill="0" applyAlignment="0" applyProtection="0">
      <alignment vertical="center"/>
    </xf>
    <xf numFmtId="0" fontId="81" fillId="0" borderId="22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81" fillId="0" borderId="22" applyNumberFormat="0" applyFill="0" applyAlignment="0" applyProtection="0">
      <alignment vertical="center"/>
    </xf>
    <xf numFmtId="0" fontId="81" fillId="0" borderId="22" applyNumberFormat="0" applyFill="0" applyAlignment="0" applyProtection="0">
      <alignment vertical="center"/>
    </xf>
    <xf numFmtId="0" fontId="88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62" fillId="0" borderId="20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62" fillId="0" borderId="20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62" fillId="0" borderId="20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62" fillId="0" borderId="20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62" fillId="0" borderId="20" applyNumberFormat="0" applyFill="0" applyAlignment="0" applyProtection="0">
      <alignment vertical="center"/>
    </xf>
    <xf numFmtId="0" fontId="24" fillId="0" borderId="0"/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91" fillId="16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81" fillId="0" borderId="22" applyNumberFormat="0" applyFill="0" applyAlignment="0" applyProtection="0">
      <alignment vertical="center"/>
    </xf>
    <xf numFmtId="0" fontId="81" fillId="0" borderId="22" applyNumberFormat="0" applyFill="0" applyAlignment="0" applyProtection="0">
      <alignment vertical="center"/>
    </xf>
    <xf numFmtId="0" fontId="81" fillId="0" borderId="22" applyNumberFormat="0" applyFill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25" borderId="27" applyNumberFormat="0" applyFont="0" applyAlignment="0" applyProtection="0">
      <alignment vertical="center"/>
    </xf>
    <xf numFmtId="0" fontId="81" fillId="0" borderId="22" applyNumberFormat="0" applyFill="0" applyAlignment="0" applyProtection="0">
      <alignment vertical="center"/>
    </xf>
    <xf numFmtId="0" fontId="46" fillId="25" borderId="27" applyNumberFormat="0" applyFont="0" applyAlignment="0" applyProtection="0">
      <alignment vertical="center"/>
    </xf>
    <xf numFmtId="0" fontId="81" fillId="0" borderId="22" applyNumberFormat="0" applyFill="0" applyAlignment="0" applyProtection="0">
      <alignment vertical="center"/>
    </xf>
    <xf numFmtId="0" fontId="46" fillId="25" borderId="27" applyNumberFormat="0" applyFont="0" applyAlignment="0" applyProtection="0">
      <alignment vertical="center"/>
    </xf>
    <xf numFmtId="0" fontId="81" fillId="0" borderId="22" applyNumberFormat="0" applyFill="0" applyAlignment="0" applyProtection="0">
      <alignment vertical="center"/>
    </xf>
    <xf numFmtId="0" fontId="46" fillId="25" borderId="27" applyNumberFormat="0" applyFont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81" fillId="0" borderId="22" applyNumberFormat="0" applyFill="0" applyAlignment="0" applyProtection="0">
      <alignment vertical="center"/>
    </xf>
    <xf numFmtId="0" fontId="46" fillId="25" borderId="27" applyNumberFormat="0" applyFont="0" applyAlignment="0" applyProtection="0">
      <alignment vertical="center"/>
    </xf>
    <xf numFmtId="0" fontId="81" fillId="0" borderId="22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92" fillId="0" borderId="23" applyNumberFormat="0" applyFill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92" fillId="0" borderId="23" applyNumberFormat="0" applyFill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92" fillId="0" borderId="23" applyNumberFormat="0" applyFill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92" fillId="0" borderId="23" applyNumberFormat="0" applyFill="0" applyAlignment="0" applyProtection="0">
      <alignment vertical="center"/>
    </xf>
    <xf numFmtId="0" fontId="92" fillId="0" borderId="23" applyNumberFormat="0" applyFill="0" applyAlignment="0" applyProtection="0">
      <alignment vertical="center"/>
    </xf>
    <xf numFmtId="0" fontId="92" fillId="0" borderId="23" applyNumberFormat="0" applyFill="0" applyAlignment="0" applyProtection="0">
      <alignment vertical="center"/>
    </xf>
    <xf numFmtId="0" fontId="92" fillId="0" borderId="23" applyNumberFormat="0" applyFill="0" applyAlignment="0" applyProtection="0">
      <alignment vertical="center"/>
    </xf>
    <xf numFmtId="0" fontId="92" fillId="0" borderId="23" applyNumberFormat="0" applyFill="0" applyAlignment="0" applyProtection="0">
      <alignment vertical="center"/>
    </xf>
    <xf numFmtId="0" fontId="92" fillId="0" borderId="23" applyNumberFormat="0" applyFill="0" applyAlignment="0" applyProtection="0">
      <alignment vertical="center"/>
    </xf>
    <xf numFmtId="0" fontId="92" fillId="0" borderId="23" applyNumberFormat="0" applyFill="0" applyAlignment="0" applyProtection="0">
      <alignment vertical="center"/>
    </xf>
    <xf numFmtId="0" fontId="92" fillId="0" borderId="23" applyNumberFormat="0" applyFill="0" applyAlignment="0" applyProtection="0">
      <alignment vertical="center"/>
    </xf>
    <xf numFmtId="0" fontId="92" fillId="0" borderId="23" applyNumberFormat="0" applyFill="0" applyAlignment="0" applyProtection="0">
      <alignment vertical="center"/>
    </xf>
    <xf numFmtId="0" fontId="92" fillId="0" borderId="23" applyNumberFormat="0" applyFill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92" fillId="0" borderId="23" applyNumberFormat="0" applyFill="0" applyAlignment="0" applyProtection="0">
      <alignment vertical="center"/>
    </xf>
    <xf numFmtId="0" fontId="92" fillId="0" borderId="23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92" fillId="0" borderId="23" applyNumberFormat="0" applyFill="0" applyAlignment="0" applyProtection="0">
      <alignment vertical="center"/>
    </xf>
    <xf numFmtId="0" fontId="92" fillId="0" borderId="23" applyNumberFormat="0" applyFill="0" applyAlignment="0" applyProtection="0">
      <alignment vertical="center"/>
    </xf>
    <xf numFmtId="0" fontId="92" fillId="0" borderId="23" applyNumberFormat="0" applyFill="0" applyAlignment="0" applyProtection="0">
      <alignment vertical="center"/>
    </xf>
    <xf numFmtId="0" fontId="92" fillId="0" borderId="23" applyNumberFormat="0" applyFill="0" applyAlignment="0" applyProtection="0">
      <alignment vertical="center"/>
    </xf>
    <xf numFmtId="0" fontId="92" fillId="0" borderId="23" applyNumberFormat="0" applyFill="0" applyAlignment="0" applyProtection="0">
      <alignment vertical="center"/>
    </xf>
    <xf numFmtId="0" fontId="92" fillId="0" borderId="23" applyNumberFormat="0" applyFill="0" applyAlignment="0" applyProtection="0">
      <alignment vertical="center"/>
    </xf>
    <xf numFmtId="0" fontId="92" fillId="0" borderId="23" applyNumberFormat="0" applyFill="0" applyAlignment="0" applyProtection="0">
      <alignment vertical="center"/>
    </xf>
    <xf numFmtId="0" fontId="62" fillId="0" borderId="20" applyNumberFormat="0" applyFill="0" applyAlignment="0" applyProtection="0">
      <alignment vertical="center"/>
    </xf>
    <xf numFmtId="0" fontId="62" fillId="0" borderId="20" applyNumberFormat="0" applyFill="0" applyAlignment="0" applyProtection="0">
      <alignment vertical="center"/>
    </xf>
    <xf numFmtId="0" fontId="62" fillId="0" borderId="20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62" fillId="0" borderId="20" applyNumberFormat="0" applyFill="0" applyAlignment="0" applyProtection="0">
      <alignment vertical="center"/>
    </xf>
    <xf numFmtId="0" fontId="62" fillId="0" borderId="20" applyNumberFormat="0" applyFill="0" applyAlignment="0" applyProtection="0">
      <alignment vertical="center"/>
    </xf>
    <xf numFmtId="0" fontId="62" fillId="0" borderId="20" applyNumberFormat="0" applyFill="0" applyAlignment="0" applyProtection="0">
      <alignment vertical="center"/>
    </xf>
    <xf numFmtId="0" fontId="62" fillId="0" borderId="20" applyNumberFormat="0" applyFill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91" fillId="16" borderId="0" applyNumberFormat="0" applyBorder="0" applyAlignment="0" applyProtection="0">
      <alignment vertical="center"/>
    </xf>
    <xf numFmtId="0" fontId="62" fillId="0" borderId="20" applyNumberFormat="0" applyFill="0" applyAlignment="0" applyProtection="0">
      <alignment vertical="center"/>
    </xf>
    <xf numFmtId="0" fontId="62" fillId="0" borderId="20" applyNumberFormat="0" applyFill="0" applyAlignment="0" applyProtection="0">
      <alignment vertical="center"/>
    </xf>
    <xf numFmtId="0" fontId="62" fillId="0" borderId="20" applyNumberFormat="0" applyFill="0" applyAlignment="0" applyProtection="0">
      <alignment vertical="center"/>
    </xf>
    <xf numFmtId="0" fontId="62" fillId="0" borderId="20" applyNumberFormat="0" applyFill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62" fillId="0" borderId="20" applyNumberFormat="0" applyFill="0" applyAlignment="0" applyProtection="0">
      <alignment vertical="center"/>
    </xf>
    <xf numFmtId="0" fontId="62" fillId="0" borderId="20" applyNumberFormat="0" applyFill="0" applyAlignment="0" applyProtection="0">
      <alignment vertical="center"/>
    </xf>
    <xf numFmtId="0" fontId="62" fillId="0" borderId="20" applyNumberFormat="0" applyFill="0" applyAlignment="0" applyProtection="0">
      <alignment vertical="center"/>
    </xf>
    <xf numFmtId="0" fontId="62" fillId="0" borderId="20" applyNumberFormat="0" applyFill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94" fillId="9" borderId="0" applyNumberFormat="0" applyBorder="0" applyAlignment="0" applyProtection="0"/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62" fillId="0" borderId="20" applyNumberFormat="0" applyFill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91" fillId="16" borderId="0" applyNumberFormat="0" applyBorder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9" fillId="13" borderId="0" applyNumberFormat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94" fillId="25" borderId="0" applyNumberFormat="0" applyBorder="0" applyAlignment="0" applyProtection="0"/>
    <xf numFmtId="1" fontId="124" fillId="0" borderId="1">
      <alignment vertical="center"/>
      <protection locked="0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91" fillId="1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91" fillId="9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78" fillId="0" borderId="26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111" fillId="0" borderId="3" applyNumberFormat="0" applyFill="0" applyProtection="0">
      <alignment horizontal="center"/>
    </xf>
    <xf numFmtId="0" fontId="124" fillId="0" borderId="1">
      <alignment horizontal="distributed" vertical="center" wrapText="1"/>
    </xf>
    <xf numFmtId="0" fontId="50" fillId="13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25" borderId="27" applyNumberFormat="0" applyFont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91" fillId="16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185" fontId="124" fillId="0" borderId="1">
      <alignment vertical="center"/>
      <protection locked="0"/>
    </xf>
    <xf numFmtId="0" fontId="45" fillId="9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91" fillId="16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99" fillId="7" borderId="19" applyNumberFormat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94" fillId="25" borderId="0" applyNumberFormat="0" applyBorder="0" applyAlignment="0" applyProtection="0"/>
    <xf numFmtId="0" fontId="94" fillId="25" borderId="0" applyNumberFormat="0" applyBorder="0" applyAlignment="0" applyProtection="0"/>
    <xf numFmtId="0" fontId="67" fillId="16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16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41" fillId="6" borderId="19" applyNumberFormat="0" applyAlignment="0" applyProtection="0">
      <alignment vertical="center"/>
    </xf>
    <xf numFmtId="0" fontId="41" fillId="6" borderId="19" applyNumberFormat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76" fillId="9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98" fillId="7" borderId="25" applyNumberFormat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1" fillId="6" borderId="19" applyNumberFormat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77" fillId="7" borderId="25" applyNumberFormat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91" fillId="16" borderId="0" applyNumberFormat="0" applyBorder="0" applyAlignment="0" applyProtection="0">
      <alignment vertical="center"/>
    </xf>
    <xf numFmtId="0" fontId="91" fillId="16" borderId="0" applyNumberFormat="0" applyBorder="0" applyAlignment="0" applyProtection="0">
      <alignment vertical="center"/>
    </xf>
    <xf numFmtId="0" fontId="91" fillId="16" borderId="0" applyNumberFormat="0" applyBorder="0" applyAlignment="0" applyProtection="0">
      <alignment vertical="center"/>
    </xf>
    <xf numFmtId="0" fontId="91" fillId="16" borderId="0" applyNumberFormat="0" applyBorder="0" applyAlignment="0" applyProtection="0">
      <alignment vertical="center"/>
    </xf>
    <xf numFmtId="0" fontId="9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6" borderId="0" applyNumberFormat="0" applyBorder="0" applyAlignment="0" applyProtection="0">
      <alignment vertical="center"/>
    </xf>
    <xf numFmtId="0" fontId="41" fillId="6" borderId="19" applyNumberFormat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0" fillId="0" borderId="0"/>
    <xf numFmtId="0" fontId="51" fillId="18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0" borderId="0">
      <alignment vertical="center"/>
    </xf>
    <xf numFmtId="0" fontId="45" fillId="9" borderId="0" applyNumberFormat="0" applyBorder="0" applyAlignment="0" applyProtection="0">
      <alignment vertical="center"/>
    </xf>
    <xf numFmtId="0" fontId="46" fillId="0" borderId="0">
      <alignment vertical="center"/>
    </xf>
    <xf numFmtId="0" fontId="45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5" fillId="9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0" fillId="0" borderId="0"/>
    <xf numFmtId="0" fontId="44" fillId="8" borderId="21" applyNumberFormat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4" fillId="8" borderId="21" applyNumberFormat="0" applyAlignment="0" applyProtection="0">
      <alignment vertical="center"/>
    </xf>
    <xf numFmtId="0" fontId="44" fillId="8" borderId="21" applyNumberFormat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45" fillId="9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4" fillId="9" borderId="0" applyNumberFormat="0" applyBorder="0" applyAlignment="0" applyProtection="0"/>
    <xf numFmtId="0" fontId="94" fillId="9" borderId="0" applyNumberFormat="0" applyBorder="0" applyAlignment="0" applyProtection="0"/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94" fillId="9" borderId="0" applyNumberFormat="0" applyBorder="0" applyAlignment="0" applyProtection="0"/>
    <xf numFmtId="0" fontId="0" fillId="0" borderId="0"/>
    <xf numFmtId="0" fontId="94" fillId="9" borderId="0" applyNumberFormat="0" applyBorder="0" applyAlignment="0" applyProtection="0"/>
    <xf numFmtId="0" fontId="61" fillId="9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91" fillId="9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91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25" borderId="27" applyNumberFormat="0" applyFont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46" fillId="0" borderId="0">
      <alignment vertical="center"/>
    </xf>
    <xf numFmtId="0" fontId="67" fillId="9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94" fillId="33" borderId="0" applyNumberFormat="0" applyBorder="0" applyAlignment="0" applyProtection="0"/>
    <xf numFmtId="0" fontId="50" fillId="13" borderId="0" applyNumberFormat="0" applyBorder="0" applyAlignment="0" applyProtection="0">
      <alignment vertical="center"/>
    </xf>
    <xf numFmtId="0" fontId="94" fillId="9" borderId="0" applyNumberFormat="0" applyBorder="0" applyAlignment="0" applyProtection="0"/>
    <xf numFmtId="0" fontId="50" fillId="13" borderId="0" applyNumberFormat="0" applyBorder="0" applyAlignment="0" applyProtection="0">
      <alignment vertical="center"/>
    </xf>
    <xf numFmtId="0" fontId="94" fillId="9" borderId="0" applyNumberFormat="0" applyBorder="0" applyAlignment="0" applyProtection="0"/>
    <xf numFmtId="0" fontId="67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91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91" fillId="16" borderId="0" applyNumberFormat="0" applyBorder="0" applyAlignment="0" applyProtection="0">
      <alignment vertical="center"/>
    </xf>
    <xf numFmtId="0" fontId="91" fillId="16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0" borderId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99" fillId="7" borderId="19" applyNumberFormat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91" fillId="16" borderId="0" applyNumberFormat="0" applyBorder="0" applyAlignment="0" applyProtection="0">
      <alignment vertical="center"/>
    </xf>
    <xf numFmtId="0" fontId="91" fillId="16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94" fillId="33" borderId="0" applyNumberFormat="0" applyBorder="0" applyAlignment="0" applyProtection="0"/>
    <xf numFmtId="0" fontId="94" fillId="9" borderId="0" applyNumberFormat="0" applyBorder="0" applyAlignment="0" applyProtection="0"/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91" fillId="16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112" fillId="7" borderId="19" applyNumberFormat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61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0" borderId="0">
      <alignment vertical="center"/>
    </xf>
    <xf numFmtId="0" fontId="45" fillId="16" borderId="0" applyNumberFormat="0" applyBorder="0" applyAlignment="0" applyProtection="0">
      <alignment vertical="center"/>
    </xf>
    <xf numFmtId="0" fontId="46" fillId="0" borderId="0">
      <alignment vertical="center"/>
    </xf>
    <xf numFmtId="0" fontId="39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1" fillId="6" borderId="19" applyNumberFormat="0" applyAlignment="0" applyProtection="0">
      <alignment vertical="center"/>
    </xf>
    <xf numFmtId="0" fontId="0" fillId="0" borderId="0"/>
    <xf numFmtId="0" fontId="45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91" fillId="16" borderId="0" applyNumberFormat="0" applyBorder="0" applyAlignment="0" applyProtection="0">
      <alignment vertical="center"/>
    </xf>
    <xf numFmtId="0" fontId="91" fillId="16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76" fillId="16" borderId="0" applyNumberFormat="0" applyBorder="0" applyAlignment="0" applyProtection="0">
      <alignment vertical="center"/>
    </xf>
    <xf numFmtId="0" fontId="76" fillId="16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77" fillId="7" borderId="25" applyNumberFormat="0" applyAlignment="0" applyProtection="0">
      <alignment vertical="center"/>
    </xf>
    <xf numFmtId="0" fontId="46" fillId="0" borderId="0">
      <alignment vertical="center"/>
    </xf>
    <xf numFmtId="0" fontId="77" fillId="7" borderId="25" applyNumberForma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24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39" fillId="14" borderId="0" applyNumberFormat="0" applyBorder="0" applyAlignment="0" applyProtection="0">
      <alignment vertical="center"/>
    </xf>
    <xf numFmtId="0" fontId="0" fillId="0" borderId="0"/>
    <xf numFmtId="0" fontId="39" fillId="14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39" fillId="14" borderId="0" applyNumberFormat="0" applyBorder="0" applyAlignment="0" applyProtection="0">
      <alignment vertical="center"/>
    </xf>
    <xf numFmtId="0" fontId="0" fillId="0" borderId="0"/>
    <xf numFmtId="0" fontId="46" fillId="0" borderId="0">
      <alignment vertical="center"/>
    </xf>
    <xf numFmtId="0" fontId="5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4" borderId="0" applyNumberFormat="0" applyBorder="0" applyAlignment="0" applyProtection="0">
      <alignment vertical="center"/>
    </xf>
    <xf numFmtId="0" fontId="0" fillId="0" borderId="0"/>
    <xf numFmtId="0" fontId="39" fillId="14" borderId="0" applyNumberFormat="0" applyBorder="0" applyAlignment="0" applyProtection="0">
      <alignment vertical="center"/>
    </xf>
    <xf numFmtId="0" fontId="0" fillId="0" borderId="0"/>
    <xf numFmtId="0" fontId="3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9" fillId="14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9" fillId="31" borderId="0" applyNumberFormat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9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9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1" fillId="6" borderId="19" applyNumberForma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1" fillId="6" borderId="19" applyNumberForma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1" fillId="6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1" fillId="6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1" fillId="6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1" fillId="6" borderId="19" applyNumberFormat="0" applyAlignment="0" applyProtection="0">
      <alignment vertical="center"/>
    </xf>
    <xf numFmtId="0" fontId="101" fillId="6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1" fillId="6" borderId="19" applyNumberFormat="0" applyAlignment="0" applyProtection="0">
      <alignment vertical="center"/>
    </xf>
    <xf numFmtId="0" fontId="101" fillId="6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1" fillId="6" borderId="19" applyNumberFormat="0" applyAlignment="0" applyProtection="0">
      <alignment vertical="center"/>
    </xf>
    <xf numFmtId="0" fontId="101" fillId="6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1" fillId="6" borderId="19" applyNumberFormat="0" applyAlignment="0" applyProtection="0">
      <alignment vertical="center"/>
    </xf>
    <xf numFmtId="0" fontId="101" fillId="6" borderId="19" applyNumberFormat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1" fillId="6" borderId="19" applyNumberFormat="0" applyAlignment="0" applyProtection="0">
      <alignment vertical="center"/>
    </xf>
    <xf numFmtId="0" fontId="101" fillId="6" borderId="19" applyNumberFormat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1" fillId="6" borderId="19" applyNumberFormat="0" applyAlignment="0" applyProtection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105" fillId="15" borderId="0" applyNumberFormat="0" applyBorder="0" applyAlignment="0" applyProtection="0">
      <alignment vertical="center"/>
    </xf>
    <xf numFmtId="0" fontId="46" fillId="0" borderId="0">
      <alignment vertical="center"/>
    </xf>
    <xf numFmtId="0" fontId="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25" borderId="27" applyNumberFormat="0" applyFont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0" fillId="20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25" borderId="27" applyNumberFormat="0" applyFont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51" fillId="26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25" borderId="27" applyNumberFormat="0" applyFont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26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51" fillId="26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51" fillId="26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46" fillId="25" borderId="27" applyNumberFormat="0" applyFont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26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26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26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25" borderId="27" applyNumberFormat="0" applyFont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6" fillId="0" borderId="0"/>
    <xf numFmtId="0" fontId="24" fillId="0" borderId="0"/>
    <xf numFmtId="0" fontId="0" fillId="0" borderId="0"/>
    <xf numFmtId="0" fontId="0" fillId="0" borderId="0"/>
    <xf numFmtId="0" fontId="99" fillId="7" borderId="19" applyNumberFormat="0" applyAlignment="0" applyProtection="0">
      <alignment vertical="center"/>
    </xf>
    <xf numFmtId="0" fontId="24" fillId="0" borderId="0"/>
    <xf numFmtId="0" fontId="129" fillId="0" borderId="0" applyNumberFormat="0" applyFill="0" applyBorder="0" applyAlignment="0" applyProtection="0">
      <alignment vertical="top"/>
      <protection locked="0"/>
    </xf>
    <xf numFmtId="0" fontId="0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46" fillId="25" borderId="27" applyNumberFormat="0" applyFont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46" fillId="25" borderId="27" applyNumberFormat="0" applyFont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6" fillId="25" borderId="27" applyNumberFormat="0" applyFont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4" fillId="8" borderId="21" applyNumberFormat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46" fillId="25" borderId="27" applyNumberFormat="0" applyFont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78" fillId="0" borderId="26" applyNumberFormat="0" applyFill="0" applyAlignment="0" applyProtection="0">
      <alignment vertical="center"/>
    </xf>
    <xf numFmtId="0" fontId="78" fillId="0" borderId="26" applyNumberFormat="0" applyFill="0" applyAlignment="0" applyProtection="0">
      <alignment vertical="center"/>
    </xf>
    <xf numFmtId="0" fontId="59" fillId="31" borderId="0" applyNumberFormat="0" applyBorder="0" applyAlignment="0" applyProtection="0"/>
    <xf numFmtId="0" fontId="59" fillId="13" borderId="0" applyNumberFormat="0" applyBorder="0" applyAlignment="0" applyProtection="0"/>
    <xf numFmtId="0" fontId="59" fillId="13" borderId="0" applyNumberFormat="0" applyBorder="0" applyAlignment="0" applyProtection="0"/>
    <xf numFmtId="0" fontId="83" fillId="0" borderId="26" applyNumberFormat="0" applyFill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78" fillId="0" borderId="26" applyNumberFormat="0" applyFill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60" fillId="7" borderId="25" applyNumberFormat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77" fillId="7" borderId="25" applyNumberFormat="0" applyAlignment="0" applyProtection="0">
      <alignment vertical="center"/>
    </xf>
    <xf numFmtId="0" fontId="59" fillId="13" borderId="0" applyNumberFormat="0" applyBorder="0" applyAlignment="0" applyProtection="0"/>
    <xf numFmtId="0" fontId="44" fillId="8" borderId="21" applyNumberFormat="0" applyAlignment="0" applyProtection="0">
      <alignment vertical="center"/>
    </xf>
    <xf numFmtId="0" fontId="59" fillId="13" borderId="0" applyNumberFormat="0" applyBorder="0" applyAlignment="0" applyProtection="0"/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121" fillId="0" borderId="0"/>
    <xf numFmtId="0" fontId="59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31" borderId="0" applyNumberFormat="0" applyBorder="0" applyAlignment="0" applyProtection="0"/>
    <xf numFmtId="0" fontId="59" fillId="13" borderId="0" applyNumberFormat="0" applyBorder="0" applyAlignment="0" applyProtection="0"/>
    <xf numFmtId="0" fontId="58" fillId="20" borderId="0" applyNumberFormat="0" applyBorder="0" applyAlignment="0" applyProtection="0">
      <alignment vertical="center"/>
    </xf>
    <xf numFmtId="0" fontId="59" fillId="13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105" fillId="18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123" fillId="0" borderId="26" applyNumberFormat="0" applyFill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46" fillId="25" borderId="27" applyNumberFormat="0" applyFont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103" fillId="13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9" fillId="13" borderId="0" applyNumberFormat="0" applyBorder="0" applyAlignment="0" applyProtection="0"/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99" fillId="7" borderId="19" applyNumberFormat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60" fillId="7" borderId="25" applyNumberFormat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41" fillId="6" borderId="19" applyNumberFormat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/>
    <xf numFmtId="0" fontId="68" fillId="13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141" fillId="0" borderId="0" applyNumberFormat="0" applyFill="0" applyBorder="0" applyAlignment="0" applyProtection="0">
      <alignment vertical="top"/>
      <protection locked="0"/>
    </xf>
    <xf numFmtId="0" fontId="141" fillId="0" borderId="0" applyNumberFormat="0" applyFill="0" applyBorder="0" applyAlignment="0" applyProtection="0">
      <alignment vertical="top"/>
      <protection locked="0"/>
    </xf>
    <xf numFmtId="0" fontId="39" fillId="19" borderId="0" applyNumberFormat="0" applyBorder="0" applyAlignment="0" applyProtection="0">
      <alignment vertical="center"/>
    </xf>
    <xf numFmtId="0" fontId="84" fillId="0" borderId="24" applyNumberFormat="0" applyFill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84" fillId="0" borderId="24" applyNumberFormat="0" applyFill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84" fillId="0" borderId="24" applyNumberFormat="0" applyFill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84" fillId="0" borderId="24" applyNumberFormat="0" applyFill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84" fillId="0" borderId="24" applyNumberFormat="0" applyFill="0" applyAlignment="0" applyProtection="0">
      <alignment vertical="center"/>
    </xf>
    <xf numFmtId="0" fontId="100" fillId="0" borderId="24" applyNumberFormat="0" applyFill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84" fillId="0" borderId="24" applyNumberFormat="0" applyFill="0" applyAlignment="0" applyProtection="0">
      <alignment vertical="center"/>
    </xf>
    <xf numFmtId="0" fontId="84" fillId="0" borderId="24" applyNumberFormat="0" applyFill="0" applyAlignment="0" applyProtection="0">
      <alignment vertical="center"/>
    </xf>
    <xf numFmtId="0" fontId="84" fillId="0" borderId="24" applyNumberFormat="0" applyFill="0" applyAlignment="0" applyProtection="0">
      <alignment vertical="center"/>
    </xf>
    <xf numFmtId="0" fontId="84" fillId="0" borderId="24" applyNumberFormat="0" applyFill="0" applyAlignment="0" applyProtection="0">
      <alignment vertical="center"/>
    </xf>
    <xf numFmtId="0" fontId="84" fillId="0" borderId="24" applyNumberFormat="0" applyFill="0" applyAlignment="0" applyProtection="0">
      <alignment vertical="center"/>
    </xf>
    <xf numFmtId="0" fontId="84" fillId="0" borderId="24" applyNumberFormat="0" applyFill="0" applyAlignment="0" applyProtection="0">
      <alignment vertical="center"/>
    </xf>
    <xf numFmtId="0" fontId="84" fillId="0" borderId="24" applyNumberFormat="0" applyFill="0" applyAlignment="0" applyProtection="0">
      <alignment vertical="center"/>
    </xf>
    <xf numFmtId="0" fontId="99" fillId="7" borderId="19" applyNumberFormat="0" applyAlignment="0" applyProtection="0">
      <alignment vertical="center"/>
    </xf>
    <xf numFmtId="0" fontId="99" fillId="7" borderId="19" applyNumberFormat="0" applyAlignment="0" applyProtection="0">
      <alignment vertical="center"/>
    </xf>
    <xf numFmtId="0" fontId="99" fillId="7" borderId="19" applyNumberFormat="0" applyAlignment="0" applyProtection="0">
      <alignment vertical="center"/>
    </xf>
    <xf numFmtId="0" fontId="99" fillId="7" borderId="19" applyNumberFormat="0" applyAlignment="0" applyProtection="0">
      <alignment vertical="center"/>
    </xf>
    <xf numFmtId="0" fontId="99" fillId="7" borderId="19" applyNumberFormat="0" applyAlignment="0" applyProtection="0">
      <alignment vertical="center"/>
    </xf>
    <xf numFmtId="0" fontId="99" fillId="7" borderId="19" applyNumberFormat="0" applyAlignment="0" applyProtection="0">
      <alignment vertical="center"/>
    </xf>
    <xf numFmtId="0" fontId="99" fillId="7" borderId="19" applyNumberFormat="0" applyAlignment="0" applyProtection="0">
      <alignment vertical="center"/>
    </xf>
    <xf numFmtId="0" fontId="99" fillId="7" borderId="19" applyNumberFormat="0" applyAlignment="0" applyProtection="0">
      <alignment vertical="center"/>
    </xf>
    <xf numFmtId="0" fontId="99" fillId="7" borderId="19" applyNumberFormat="0" applyAlignment="0" applyProtection="0">
      <alignment vertical="center"/>
    </xf>
    <xf numFmtId="0" fontId="99" fillId="7" borderId="19" applyNumberFormat="0" applyAlignment="0" applyProtection="0">
      <alignment vertical="center"/>
    </xf>
    <xf numFmtId="0" fontId="99" fillId="7" borderId="19" applyNumberFormat="0" applyAlignment="0" applyProtection="0">
      <alignment vertical="center"/>
    </xf>
    <xf numFmtId="0" fontId="99" fillId="7" borderId="19" applyNumberFormat="0" applyAlignment="0" applyProtection="0">
      <alignment vertical="center"/>
    </xf>
    <xf numFmtId="0" fontId="99" fillId="7" borderId="19" applyNumberFormat="0" applyAlignment="0" applyProtection="0">
      <alignment vertical="center"/>
    </xf>
    <xf numFmtId="0" fontId="112" fillId="7" borderId="19" applyNumberFormat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11" fillId="0" borderId="0"/>
    <xf numFmtId="0" fontId="42" fillId="7" borderId="19" applyNumberFormat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99" fillId="7" borderId="19" applyNumberFormat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99" fillId="7" borderId="19" applyNumberFormat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99" fillId="7" borderId="19" applyNumberFormat="0" applyAlignment="0" applyProtection="0">
      <alignment vertical="center"/>
    </xf>
    <xf numFmtId="0" fontId="44" fillId="8" borderId="21" applyNumberFormat="0" applyAlignment="0" applyProtection="0">
      <alignment vertical="center"/>
    </xf>
    <xf numFmtId="0" fontId="44" fillId="8" borderId="21" applyNumberFormat="0" applyAlignment="0" applyProtection="0">
      <alignment vertical="center"/>
    </xf>
    <xf numFmtId="0" fontId="44" fillId="8" borderId="21" applyNumberFormat="0" applyAlignment="0" applyProtection="0">
      <alignment vertical="center"/>
    </xf>
    <xf numFmtId="0" fontId="44" fillId="8" borderId="21" applyNumberFormat="0" applyAlignment="0" applyProtection="0">
      <alignment vertical="center"/>
    </xf>
    <xf numFmtId="0" fontId="44" fillId="8" borderId="21" applyNumberFormat="0" applyAlignment="0" applyProtection="0">
      <alignment vertical="center"/>
    </xf>
    <xf numFmtId="0" fontId="44" fillId="8" borderId="21" applyNumberFormat="0" applyAlignment="0" applyProtection="0">
      <alignment vertical="center"/>
    </xf>
    <xf numFmtId="0" fontId="44" fillId="8" borderId="21" applyNumberFormat="0" applyAlignment="0" applyProtection="0">
      <alignment vertical="center"/>
    </xf>
    <xf numFmtId="0" fontId="44" fillId="8" borderId="21" applyNumberFormat="0" applyAlignment="0" applyProtection="0">
      <alignment vertical="center"/>
    </xf>
    <xf numFmtId="0" fontId="44" fillId="8" borderId="21" applyNumberFormat="0" applyAlignment="0" applyProtection="0">
      <alignment vertical="center"/>
    </xf>
    <xf numFmtId="0" fontId="44" fillId="8" borderId="21" applyNumberFormat="0" applyAlignment="0" applyProtection="0">
      <alignment vertical="center"/>
    </xf>
    <xf numFmtId="0" fontId="44" fillId="8" borderId="21" applyNumberFormat="0" applyAlignment="0" applyProtection="0">
      <alignment vertical="center"/>
    </xf>
    <xf numFmtId="0" fontId="44" fillId="8" borderId="21" applyNumberFormat="0" applyAlignment="0" applyProtection="0">
      <alignment vertical="center"/>
    </xf>
    <xf numFmtId="0" fontId="107" fillId="8" borderId="21" applyNumberFormat="0" applyAlignment="0" applyProtection="0">
      <alignment vertical="center"/>
    </xf>
    <xf numFmtId="0" fontId="82" fillId="8" borderId="21" applyNumberFormat="0" applyAlignment="0" applyProtection="0">
      <alignment vertical="center"/>
    </xf>
    <xf numFmtId="0" fontId="82" fillId="8" borderId="21" applyNumberFormat="0" applyAlignment="0" applyProtection="0">
      <alignment vertical="center"/>
    </xf>
    <xf numFmtId="0" fontId="82" fillId="8" borderId="21" applyNumberFormat="0" applyAlignment="0" applyProtection="0">
      <alignment vertical="center"/>
    </xf>
    <xf numFmtId="0" fontId="82" fillId="8" borderId="21" applyNumberFormat="0" applyAlignment="0" applyProtection="0">
      <alignment vertical="center"/>
    </xf>
    <xf numFmtId="0" fontId="82" fillId="8" borderId="21" applyNumberFormat="0" applyAlignment="0" applyProtection="0">
      <alignment vertical="center"/>
    </xf>
    <xf numFmtId="0" fontId="82" fillId="8" borderId="21" applyNumberFormat="0" applyAlignment="0" applyProtection="0">
      <alignment vertical="center"/>
    </xf>
    <xf numFmtId="0" fontId="82" fillId="8" borderId="21" applyNumberFormat="0" applyAlignment="0" applyProtection="0">
      <alignment vertical="center"/>
    </xf>
    <xf numFmtId="0" fontId="82" fillId="8" borderId="21" applyNumberFormat="0" applyAlignment="0" applyProtection="0">
      <alignment vertical="center"/>
    </xf>
    <xf numFmtId="0" fontId="82" fillId="8" borderId="21" applyNumberFormat="0" applyAlignment="0" applyProtection="0">
      <alignment vertical="center"/>
    </xf>
    <xf numFmtId="0" fontId="82" fillId="8" borderId="21" applyNumberFormat="0" applyAlignment="0" applyProtection="0">
      <alignment vertical="center"/>
    </xf>
    <xf numFmtId="0" fontId="82" fillId="8" borderId="21" applyNumberFormat="0" applyAlignment="0" applyProtection="0">
      <alignment vertical="center"/>
    </xf>
    <xf numFmtId="0" fontId="82" fillId="8" borderId="21" applyNumberFormat="0" applyAlignment="0" applyProtection="0">
      <alignment vertical="center"/>
    </xf>
    <xf numFmtId="0" fontId="82" fillId="8" borderId="21" applyNumberFormat="0" applyAlignment="0" applyProtection="0">
      <alignment vertical="center"/>
    </xf>
    <xf numFmtId="0" fontId="82" fillId="8" borderId="21" applyNumberFormat="0" applyAlignment="0" applyProtection="0">
      <alignment vertical="center"/>
    </xf>
    <xf numFmtId="0" fontId="82" fillId="8" borderId="21" applyNumberFormat="0" applyAlignment="0" applyProtection="0">
      <alignment vertical="center"/>
    </xf>
    <xf numFmtId="0" fontId="82" fillId="8" borderId="21" applyNumberFormat="0" applyAlignment="0" applyProtection="0">
      <alignment vertical="center"/>
    </xf>
    <xf numFmtId="0" fontId="82" fillId="8" borderId="21" applyNumberFormat="0" applyAlignment="0" applyProtection="0">
      <alignment vertical="center"/>
    </xf>
    <xf numFmtId="0" fontId="82" fillId="8" borderId="21" applyNumberFormat="0" applyAlignment="0" applyProtection="0">
      <alignment vertical="center"/>
    </xf>
    <xf numFmtId="0" fontId="44" fillId="8" borderId="21" applyNumberFormat="0" applyAlignment="0" applyProtection="0">
      <alignment vertical="center"/>
    </xf>
    <xf numFmtId="0" fontId="44" fillId="8" borderId="21" applyNumberFormat="0" applyAlignment="0" applyProtection="0">
      <alignment vertical="center"/>
    </xf>
    <xf numFmtId="0" fontId="44" fillId="8" borderId="21" applyNumberFormat="0" applyAlignment="0" applyProtection="0">
      <alignment vertical="center"/>
    </xf>
    <xf numFmtId="0" fontId="44" fillId="8" borderId="21" applyNumberFormat="0" applyAlignment="0" applyProtection="0">
      <alignment vertical="center"/>
    </xf>
    <xf numFmtId="0" fontId="44" fillId="8" borderId="21" applyNumberFormat="0" applyAlignment="0" applyProtection="0">
      <alignment vertical="center"/>
    </xf>
    <xf numFmtId="0" fontId="44" fillId="8" borderId="21" applyNumberFormat="0" applyAlignment="0" applyProtection="0">
      <alignment vertical="center"/>
    </xf>
    <xf numFmtId="0" fontId="110" fillId="6" borderId="19" applyNumberFormat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08" fillId="0" borderId="15" applyNumberFormat="0" applyFill="0" applyProtection="0">
      <alignment horizontal="left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8" fillId="0" borderId="26" applyNumberFormat="0" applyFill="0" applyAlignment="0" applyProtection="0">
      <alignment vertical="center"/>
    </xf>
    <xf numFmtId="0" fontId="78" fillId="0" borderId="26" applyNumberFormat="0" applyFill="0" applyAlignment="0" applyProtection="0">
      <alignment vertical="center"/>
    </xf>
    <xf numFmtId="0" fontId="78" fillId="0" borderId="26" applyNumberFormat="0" applyFill="0" applyAlignment="0" applyProtection="0">
      <alignment vertical="center"/>
    </xf>
    <xf numFmtId="0" fontId="78" fillId="0" borderId="26" applyNumberFormat="0" applyFill="0" applyAlignment="0" applyProtection="0">
      <alignment vertical="center"/>
    </xf>
    <xf numFmtId="0" fontId="78" fillId="0" borderId="26" applyNumberFormat="0" applyFill="0" applyAlignment="0" applyProtection="0">
      <alignment vertical="center"/>
    </xf>
    <xf numFmtId="0" fontId="78" fillId="0" borderId="26" applyNumberFormat="0" applyFill="0" applyAlignment="0" applyProtection="0">
      <alignment vertical="center"/>
    </xf>
    <xf numFmtId="0" fontId="78" fillId="0" borderId="26" applyNumberFormat="0" applyFill="0" applyAlignment="0" applyProtection="0">
      <alignment vertical="center"/>
    </xf>
    <xf numFmtId="190" fontId="23" fillId="0" borderId="0" applyFont="0" applyFill="0" applyBorder="0" applyAlignment="0" applyProtection="0"/>
    <xf numFmtId="0" fontId="78" fillId="0" borderId="26" applyNumberFormat="0" applyFill="0" applyAlignment="0" applyProtection="0">
      <alignment vertical="center"/>
    </xf>
    <xf numFmtId="0" fontId="78" fillId="0" borderId="26" applyNumberFormat="0" applyFill="0" applyAlignment="0" applyProtection="0">
      <alignment vertical="center"/>
    </xf>
    <xf numFmtId="0" fontId="78" fillId="0" borderId="26" applyNumberFormat="0" applyFill="0" applyAlignment="0" applyProtection="0">
      <alignment vertical="center"/>
    </xf>
    <xf numFmtId="0" fontId="78" fillId="0" borderId="26" applyNumberFormat="0" applyFill="0" applyAlignment="0" applyProtection="0">
      <alignment vertical="center"/>
    </xf>
    <xf numFmtId="0" fontId="78" fillId="0" borderId="26" applyNumberFormat="0" applyFill="0" applyAlignment="0" applyProtection="0">
      <alignment vertical="center"/>
    </xf>
    <xf numFmtId="0" fontId="78" fillId="0" borderId="26" applyNumberFormat="0" applyFill="0" applyAlignment="0" applyProtection="0">
      <alignment vertical="center"/>
    </xf>
    <xf numFmtId="0" fontId="123" fillId="0" borderId="26" applyNumberFormat="0" applyFill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83" fillId="0" borderId="26" applyNumberFormat="0" applyFill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78" fillId="0" borderId="26" applyNumberFormat="0" applyFill="0" applyAlignment="0" applyProtection="0">
      <alignment vertical="center"/>
    </xf>
    <xf numFmtId="0" fontId="78" fillId="0" borderId="26" applyNumberFormat="0" applyFill="0" applyAlignment="0" applyProtection="0">
      <alignment vertical="center"/>
    </xf>
    <xf numFmtId="0" fontId="78" fillId="0" borderId="26" applyNumberFormat="0" applyFill="0" applyAlignment="0" applyProtection="0">
      <alignment vertical="center"/>
    </xf>
    <xf numFmtId="0" fontId="78" fillId="0" borderId="26" applyNumberFormat="0" applyFill="0" applyAlignment="0" applyProtection="0">
      <alignment vertical="center"/>
    </xf>
    <xf numFmtId="0" fontId="78" fillId="0" borderId="26" applyNumberFormat="0" applyFill="0" applyAlignment="0" applyProtection="0">
      <alignment vertical="center"/>
    </xf>
    <xf numFmtId="0" fontId="78" fillId="0" borderId="26" applyNumberFormat="0" applyFill="0" applyAlignment="0" applyProtection="0">
      <alignment vertical="center"/>
    </xf>
    <xf numFmtId="203" fontId="22" fillId="0" borderId="0" applyFont="0" applyFill="0" applyBorder="0" applyAlignment="0" applyProtection="0"/>
    <xf numFmtId="195" fontId="22" fillId="0" borderId="0" applyFont="0" applyFill="0" applyBorder="0" applyAlignment="0" applyProtection="0"/>
    <xf numFmtId="198" fontId="22" fillId="0" borderId="0" applyFont="0" applyFill="0" applyBorder="0" applyAlignment="0" applyProtection="0"/>
    <xf numFmtId="204" fontId="22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90" fillId="42" borderId="0" applyNumberFormat="0" applyBorder="0" applyAlignment="0" applyProtection="0"/>
    <xf numFmtId="0" fontId="51" fillId="18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105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105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105" fillId="14" borderId="0" applyNumberFormat="0" applyBorder="0" applyAlignment="0" applyProtection="0">
      <alignment vertical="center"/>
    </xf>
    <xf numFmtId="0" fontId="24" fillId="0" borderId="3" applyNumberFormat="0" applyFill="0" applyProtection="0">
      <alignment horizontal="left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142" fillId="0" borderId="0"/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143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60" fillId="7" borderId="25" applyNumberFormat="0" applyAlignment="0" applyProtection="0">
      <alignment vertical="center"/>
    </xf>
    <xf numFmtId="0" fontId="60" fillId="7" borderId="25" applyNumberFormat="0" applyAlignment="0" applyProtection="0">
      <alignment vertical="center"/>
    </xf>
    <xf numFmtId="0" fontId="60" fillId="7" borderId="25" applyNumberFormat="0" applyAlignment="0" applyProtection="0">
      <alignment vertical="center"/>
    </xf>
    <xf numFmtId="0" fontId="60" fillId="7" borderId="25" applyNumberFormat="0" applyAlignment="0" applyProtection="0">
      <alignment vertical="center"/>
    </xf>
    <xf numFmtId="0" fontId="60" fillId="7" borderId="25" applyNumberFormat="0" applyAlignment="0" applyProtection="0">
      <alignment vertical="center"/>
    </xf>
    <xf numFmtId="0" fontId="60" fillId="7" borderId="25" applyNumberFormat="0" applyAlignment="0" applyProtection="0">
      <alignment vertical="center"/>
    </xf>
    <xf numFmtId="0" fontId="60" fillId="7" borderId="25" applyNumberFormat="0" applyAlignment="0" applyProtection="0">
      <alignment vertical="center"/>
    </xf>
    <xf numFmtId="0" fontId="60" fillId="7" borderId="25" applyNumberFormat="0" applyAlignment="0" applyProtection="0">
      <alignment vertical="center"/>
    </xf>
    <xf numFmtId="0" fontId="60" fillId="7" borderId="25" applyNumberFormat="0" applyAlignment="0" applyProtection="0">
      <alignment vertical="center"/>
    </xf>
    <xf numFmtId="0" fontId="60" fillId="7" borderId="25" applyNumberFormat="0" applyAlignment="0" applyProtection="0">
      <alignment vertical="center"/>
    </xf>
    <xf numFmtId="0" fontId="60" fillId="7" borderId="25" applyNumberFormat="0" applyAlignment="0" applyProtection="0">
      <alignment vertical="center"/>
    </xf>
    <xf numFmtId="0" fontId="60" fillId="7" borderId="25" applyNumberFormat="0" applyAlignment="0" applyProtection="0">
      <alignment vertical="center"/>
    </xf>
    <xf numFmtId="0" fontId="60" fillId="7" borderId="25" applyNumberFormat="0" applyAlignment="0" applyProtection="0">
      <alignment vertical="center"/>
    </xf>
    <xf numFmtId="0" fontId="60" fillId="7" borderId="25" applyNumberFormat="0" applyAlignment="0" applyProtection="0">
      <alignment vertical="center"/>
    </xf>
    <xf numFmtId="0" fontId="77" fillId="7" borderId="25" applyNumberFormat="0" applyAlignment="0" applyProtection="0">
      <alignment vertical="center"/>
    </xf>
    <xf numFmtId="0" fontId="77" fillId="7" borderId="25" applyNumberFormat="0" applyAlignment="0" applyProtection="0">
      <alignment vertical="center"/>
    </xf>
    <xf numFmtId="0" fontId="77" fillId="7" borderId="25" applyNumberFormat="0" applyAlignment="0" applyProtection="0">
      <alignment vertical="center"/>
    </xf>
    <xf numFmtId="0" fontId="77" fillId="7" borderId="25" applyNumberFormat="0" applyAlignment="0" applyProtection="0">
      <alignment vertical="center"/>
    </xf>
    <xf numFmtId="0" fontId="77" fillId="7" borderId="25" applyNumberFormat="0" applyAlignment="0" applyProtection="0">
      <alignment vertical="center"/>
    </xf>
    <xf numFmtId="0" fontId="77" fillId="7" borderId="25" applyNumberFormat="0" applyAlignment="0" applyProtection="0">
      <alignment vertical="center"/>
    </xf>
    <xf numFmtId="0" fontId="77" fillId="7" borderId="25" applyNumberFormat="0" applyAlignment="0" applyProtection="0">
      <alignment vertical="center"/>
    </xf>
    <xf numFmtId="0" fontId="77" fillId="7" borderId="25" applyNumberFormat="0" applyAlignment="0" applyProtection="0">
      <alignment vertical="center"/>
    </xf>
    <xf numFmtId="0" fontId="77" fillId="7" borderId="25" applyNumberFormat="0" applyAlignment="0" applyProtection="0">
      <alignment vertical="center"/>
    </xf>
    <xf numFmtId="0" fontId="77" fillId="7" borderId="25" applyNumberFormat="0" applyAlignment="0" applyProtection="0">
      <alignment vertical="center"/>
    </xf>
    <xf numFmtId="0" fontId="77" fillId="7" borderId="25" applyNumberFormat="0" applyAlignment="0" applyProtection="0">
      <alignment vertical="center"/>
    </xf>
    <xf numFmtId="0" fontId="77" fillId="7" borderId="25" applyNumberFormat="0" applyAlignment="0" applyProtection="0">
      <alignment vertical="center"/>
    </xf>
    <xf numFmtId="0" fontId="77" fillId="7" borderId="25" applyNumberFormat="0" applyAlignment="0" applyProtection="0">
      <alignment vertical="center"/>
    </xf>
    <xf numFmtId="0" fontId="77" fillId="7" borderId="25" applyNumberFormat="0" applyAlignment="0" applyProtection="0">
      <alignment vertical="center"/>
    </xf>
    <xf numFmtId="0" fontId="77" fillId="7" borderId="25" applyNumberFormat="0" applyAlignment="0" applyProtection="0">
      <alignment vertical="center"/>
    </xf>
    <xf numFmtId="0" fontId="77" fillId="7" borderId="25" applyNumberFormat="0" applyAlignment="0" applyProtection="0">
      <alignment vertical="center"/>
    </xf>
    <xf numFmtId="0" fontId="77" fillId="7" borderId="25" applyNumberFormat="0" applyAlignment="0" applyProtection="0">
      <alignment vertical="center"/>
    </xf>
    <xf numFmtId="0" fontId="77" fillId="7" borderId="25" applyNumberFormat="0" applyAlignment="0" applyProtection="0">
      <alignment vertical="center"/>
    </xf>
    <xf numFmtId="0" fontId="77" fillId="7" borderId="25" applyNumberFormat="0" applyAlignment="0" applyProtection="0">
      <alignment vertical="center"/>
    </xf>
    <xf numFmtId="0" fontId="77" fillId="7" borderId="25" applyNumberFormat="0" applyAlignment="0" applyProtection="0">
      <alignment vertical="center"/>
    </xf>
    <xf numFmtId="0" fontId="77" fillId="7" borderId="25" applyNumberFormat="0" applyAlignment="0" applyProtection="0">
      <alignment vertical="center"/>
    </xf>
    <xf numFmtId="0" fontId="77" fillId="7" borderId="25" applyNumberFormat="0" applyAlignment="0" applyProtection="0">
      <alignment vertical="center"/>
    </xf>
    <xf numFmtId="0" fontId="98" fillId="7" borderId="25" applyNumberFormat="0" applyAlignment="0" applyProtection="0">
      <alignment vertical="center"/>
    </xf>
    <xf numFmtId="0" fontId="60" fillId="7" borderId="25" applyNumberFormat="0" applyAlignment="0" applyProtection="0">
      <alignment vertical="center"/>
    </xf>
    <xf numFmtId="0" fontId="60" fillId="7" borderId="25" applyNumberFormat="0" applyAlignment="0" applyProtection="0">
      <alignment vertical="center"/>
    </xf>
    <xf numFmtId="0" fontId="60" fillId="7" borderId="25" applyNumberFormat="0" applyAlignment="0" applyProtection="0">
      <alignment vertical="center"/>
    </xf>
    <xf numFmtId="0" fontId="60" fillId="7" borderId="25" applyNumberFormat="0" applyAlignment="0" applyProtection="0">
      <alignment vertical="center"/>
    </xf>
    <xf numFmtId="0" fontId="60" fillId="7" borderId="25" applyNumberFormat="0" applyAlignment="0" applyProtection="0">
      <alignment vertical="center"/>
    </xf>
    <xf numFmtId="0" fontId="60" fillId="7" borderId="25" applyNumberFormat="0" applyAlignment="0" applyProtection="0">
      <alignment vertical="center"/>
    </xf>
    <xf numFmtId="0" fontId="41" fillId="6" borderId="19" applyNumberFormat="0" applyAlignment="0" applyProtection="0">
      <alignment vertical="center"/>
    </xf>
    <xf numFmtId="0" fontId="41" fillId="6" borderId="19" applyNumberFormat="0" applyAlignment="0" applyProtection="0">
      <alignment vertical="center"/>
    </xf>
    <xf numFmtId="0" fontId="41" fillId="6" borderId="19" applyNumberFormat="0" applyAlignment="0" applyProtection="0">
      <alignment vertical="center"/>
    </xf>
    <xf numFmtId="0" fontId="41" fillId="6" borderId="19" applyNumberFormat="0" applyAlignment="0" applyProtection="0">
      <alignment vertical="center"/>
    </xf>
    <xf numFmtId="0" fontId="41" fillId="6" borderId="19" applyNumberFormat="0" applyAlignment="0" applyProtection="0">
      <alignment vertical="center"/>
    </xf>
    <xf numFmtId="0" fontId="41" fillId="6" borderId="19" applyNumberFormat="0" applyAlignment="0" applyProtection="0">
      <alignment vertical="center"/>
    </xf>
    <xf numFmtId="0" fontId="41" fillId="6" borderId="19" applyNumberFormat="0" applyAlignment="0" applyProtection="0">
      <alignment vertical="center"/>
    </xf>
    <xf numFmtId="0" fontId="41" fillId="6" borderId="19" applyNumberFormat="0" applyAlignment="0" applyProtection="0">
      <alignment vertical="center"/>
    </xf>
    <xf numFmtId="0" fontId="41" fillId="6" borderId="19" applyNumberFormat="0" applyAlignment="0" applyProtection="0">
      <alignment vertical="center"/>
    </xf>
    <xf numFmtId="0" fontId="41" fillId="6" borderId="19" applyNumberFormat="0" applyAlignment="0" applyProtection="0">
      <alignment vertical="center"/>
    </xf>
    <xf numFmtId="0" fontId="41" fillId="6" borderId="19" applyNumberFormat="0" applyAlignment="0" applyProtection="0">
      <alignment vertical="center"/>
    </xf>
    <xf numFmtId="0" fontId="41" fillId="6" borderId="19" applyNumberFormat="0" applyAlignment="0" applyProtection="0">
      <alignment vertical="center"/>
    </xf>
    <xf numFmtId="0" fontId="41" fillId="6" borderId="19" applyNumberFormat="0" applyAlignment="0" applyProtection="0">
      <alignment vertical="center"/>
    </xf>
    <xf numFmtId="0" fontId="41" fillId="6" borderId="19" applyNumberFormat="0" applyAlignment="0" applyProtection="0">
      <alignment vertical="center"/>
    </xf>
    <xf numFmtId="0" fontId="41" fillId="6" borderId="19" applyNumberFormat="0" applyAlignment="0" applyProtection="0">
      <alignment vertical="center"/>
    </xf>
    <xf numFmtId="0" fontId="41" fillId="6" borderId="19" applyNumberFormat="0" applyAlignment="0" applyProtection="0">
      <alignment vertical="center"/>
    </xf>
    <xf numFmtId="0" fontId="41" fillId="6" borderId="19" applyNumberFormat="0" applyAlignment="0" applyProtection="0">
      <alignment vertical="center"/>
    </xf>
    <xf numFmtId="0" fontId="41" fillId="6" borderId="19" applyNumberFormat="0" applyAlignment="0" applyProtection="0">
      <alignment vertical="center"/>
    </xf>
    <xf numFmtId="0" fontId="41" fillId="6" borderId="19" applyNumberFormat="0" applyAlignment="0" applyProtection="0">
      <alignment vertical="center"/>
    </xf>
    <xf numFmtId="0" fontId="41" fillId="6" borderId="19" applyNumberFormat="0" applyAlignment="0" applyProtection="0">
      <alignment vertical="center"/>
    </xf>
    <xf numFmtId="0" fontId="41" fillId="6" borderId="19" applyNumberFormat="0" applyAlignment="0" applyProtection="0">
      <alignment vertical="center"/>
    </xf>
    <xf numFmtId="0" fontId="101" fillId="6" borderId="19" applyNumberFormat="0" applyAlignment="0" applyProtection="0">
      <alignment vertical="center"/>
    </xf>
    <xf numFmtId="1" fontId="24" fillId="0" borderId="15" applyFill="0" applyProtection="0">
      <alignment horizontal="center"/>
    </xf>
    <xf numFmtId="0" fontId="66" fillId="0" borderId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0" fontId="0" fillId="25" borderId="27" applyNumberFormat="0" applyFont="0" applyAlignment="0" applyProtection="0">
      <alignment vertical="center"/>
    </xf>
    <xf numFmtId="0" fontId="46" fillId="25" borderId="27" applyNumberFormat="0" applyFont="0" applyAlignment="0" applyProtection="0">
      <alignment vertical="center"/>
    </xf>
    <xf numFmtId="0" fontId="46" fillId="25" borderId="27" applyNumberFormat="0" applyFont="0" applyAlignment="0" applyProtection="0">
      <alignment vertical="center"/>
    </xf>
    <xf numFmtId="0" fontId="46" fillId="25" borderId="27" applyNumberFormat="0" applyFont="0" applyAlignment="0" applyProtection="0">
      <alignment vertical="center"/>
    </xf>
    <xf numFmtId="40" fontId="97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144" fillId="0" borderId="0"/>
  </cellStyleXfs>
  <cellXfs count="305">
    <xf numFmtId="0" fontId="0" fillId="0" borderId="0" xfId="0">
      <alignment vertical="center"/>
    </xf>
    <xf numFmtId="0" fontId="0" fillId="0" borderId="0" xfId="0" applyFill="1">
      <alignment vertical="center"/>
    </xf>
    <xf numFmtId="205" fontId="0" fillId="0" borderId="0" xfId="0" applyNumberFormat="1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205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205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205" fontId="1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05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191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191" fontId="0" fillId="0" borderId="0" xfId="0" applyNumberFormat="1" applyFill="1">
      <alignment vertical="center"/>
    </xf>
    <xf numFmtId="0" fontId="5" fillId="0" borderId="0" xfId="2631" applyFont="1">
      <alignment vertical="center"/>
    </xf>
    <xf numFmtId="0" fontId="6" fillId="0" borderId="0" xfId="2631">
      <alignment vertical="center"/>
    </xf>
    <xf numFmtId="200" fontId="6" fillId="0" borderId="0" xfId="2631" applyNumberForma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191" fontId="1" fillId="0" borderId="1" xfId="0" applyNumberFormat="1" applyFont="1" applyBorder="1" applyAlignment="1">
      <alignment horizontal="right" vertical="center" wrapText="1"/>
    </xf>
    <xf numFmtId="191" fontId="1" fillId="0" borderId="1" xfId="2631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10" fontId="6" fillId="0" borderId="0" xfId="2631" applyNumberFormat="1">
      <alignment vertical="center"/>
    </xf>
    <xf numFmtId="0" fontId="8" fillId="0" borderId="0" xfId="2631" applyFont="1">
      <alignment vertical="center"/>
    </xf>
    <xf numFmtId="0" fontId="9" fillId="0" borderId="0" xfId="2631" applyFont="1" applyAlignment="1">
      <alignment horizontal="center" vertical="center"/>
    </xf>
    <xf numFmtId="0" fontId="9" fillId="0" borderId="0" xfId="2631" applyFont="1">
      <alignment vertical="center"/>
    </xf>
    <xf numFmtId="0" fontId="0" fillId="0" borderId="0" xfId="0" applyFont="1" applyFill="1" applyAlignment="1"/>
    <xf numFmtId="0" fontId="0" fillId="0" borderId="0" xfId="0" applyFill="1" applyAlignment="1"/>
    <xf numFmtId="0" fontId="6" fillId="0" borderId="0" xfId="0" applyFont="1" applyFill="1" applyBorder="1" applyAlignment="1"/>
    <xf numFmtId="0" fontId="0" fillId="0" borderId="0" xfId="0" applyFill="1" applyBorder="1" applyAlignment="1"/>
    <xf numFmtId="0" fontId="10" fillId="0" borderId="0" xfId="0" applyFont="1" applyFill="1" applyBorder="1" applyAlignment="1">
      <alignment horizontal="center" vertical="center" wrapText="1"/>
    </xf>
    <xf numFmtId="0" fontId="6" fillId="0" borderId="0" xfId="2551" applyFont="1" applyFill="1" applyBorder="1" applyAlignment="1"/>
    <xf numFmtId="189" fontId="11" fillId="0" borderId="0" xfId="2551" applyNumberFormat="1" applyFont="1" applyFill="1" applyBorder="1" applyAlignment="1"/>
    <xf numFmtId="189" fontId="11" fillId="0" borderId="0" xfId="691" applyNumberFormat="1" applyFont="1" applyFill="1" applyBorder="1" applyAlignment="1">
      <alignment horizontal="center" vertical="center" wrapText="1"/>
    </xf>
    <xf numFmtId="0" fontId="12" fillId="0" borderId="2" xfId="2724" applyNumberFormat="1" applyFont="1" applyFill="1" applyBorder="1" applyAlignment="1" applyProtection="1">
      <alignment horizontal="center" vertical="center"/>
    </xf>
    <xf numFmtId="0" fontId="12" fillId="0" borderId="1" xfId="2724" applyNumberFormat="1" applyFont="1" applyFill="1" applyBorder="1" applyAlignment="1" applyProtection="1">
      <alignment horizontal="center" vertical="center" wrapText="1"/>
    </xf>
    <xf numFmtId="0" fontId="12" fillId="0" borderId="1" xfId="2724" applyNumberFormat="1" applyFont="1" applyFill="1" applyBorder="1" applyAlignment="1" applyProtection="1">
      <alignment vertical="center" wrapText="1"/>
    </xf>
    <xf numFmtId="0" fontId="12" fillId="0" borderId="3" xfId="2724" applyNumberFormat="1" applyFont="1" applyFill="1" applyBorder="1" applyAlignment="1" applyProtection="1">
      <alignment horizontal="center" vertical="center"/>
    </xf>
    <xf numFmtId="0" fontId="5" fillId="0" borderId="1" xfId="691" applyFont="1" applyFill="1" applyBorder="1" applyAlignment="1">
      <alignment horizontal="center" vertical="center" wrapText="1"/>
    </xf>
    <xf numFmtId="191" fontId="13" fillId="0" borderId="1" xfId="2266" applyNumberFormat="1" applyFont="1" applyFill="1" applyBorder="1" applyAlignment="1">
      <alignment horizontal="center" vertical="center" wrapText="1"/>
    </xf>
    <xf numFmtId="189" fontId="14" fillId="0" borderId="1" xfId="2266" applyNumberFormat="1" applyFont="1" applyFill="1" applyBorder="1" applyAlignment="1">
      <alignment horizontal="center" vertical="center" wrapText="1"/>
    </xf>
    <xf numFmtId="0" fontId="14" fillId="0" borderId="1" xfId="691" applyFont="1" applyFill="1" applyBorder="1" applyAlignment="1">
      <alignment horizontal="center" vertical="center" wrapText="1"/>
    </xf>
    <xf numFmtId="0" fontId="12" fillId="0" borderId="1" xfId="2724" applyNumberFormat="1" applyFont="1" applyFill="1" applyBorder="1" applyAlignment="1" applyProtection="1">
      <alignment vertical="center"/>
    </xf>
    <xf numFmtId="191" fontId="15" fillId="0" borderId="1" xfId="2724" applyNumberFormat="1" applyFont="1" applyFill="1" applyBorder="1" applyAlignment="1" applyProtection="1">
      <alignment horizontal="right" vertical="center"/>
    </xf>
    <xf numFmtId="189" fontId="16" fillId="0" borderId="1" xfId="25" applyNumberFormat="1" applyFont="1" applyFill="1" applyBorder="1" applyAlignment="1">
      <alignment horizontal="right" vertical="center" wrapText="1"/>
    </xf>
    <xf numFmtId="0" fontId="17" fillId="0" borderId="1" xfId="2321" applyFont="1" applyFill="1" applyBorder="1" applyAlignment="1">
      <alignment vertical="center" wrapText="1"/>
    </xf>
    <xf numFmtId="0" fontId="18" fillId="0" borderId="1" xfId="2724" applyNumberFormat="1" applyFont="1" applyFill="1" applyBorder="1" applyAlignment="1" applyProtection="1">
      <alignment vertical="center"/>
    </xf>
    <xf numFmtId="191" fontId="11" fillId="0" borderId="1" xfId="25" applyNumberFormat="1" applyFont="1" applyFill="1" applyBorder="1" applyAlignment="1">
      <alignment horizontal="right" vertical="center" wrapText="1"/>
    </xf>
    <xf numFmtId="189" fontId="19" fillId="0" borderId="1" xfId="25" applyNumberFormat="1" applyFont="1" applyFill="1" applyBorder="1" applyAlignment="1">
      <alignment horizontal="right" vertical="center" wrapText="1"/>
    </xf>
    <xf numFmtId="191" fontId="11" fillId="0" borderId="1" xfId="0" applyNumberFormat="1" applyFont="1" applyFill="1" applyBorder="1" applyAlignment="1">
      <alignment vertical="center" wrapText="1"/>
    </xf>
    <xf numFmtId="0" fontId="20" fillId="0" borderId="1" xfId="2724" applyNumberFormat="1" applyFont="1" applyFill="1" applyBorder="1" applyAlignment="1" applyProtection="1">
      <alignment vertical="center"/>
    </xf>
    <xf numFmtId="191" fontId="11" fillId="0" borderId="1" xfId="1937" applyNumberFormat="1" applyFont="1" applyFill="1" applyBorder="1" applyAlignment="1">
      <alignment horizontal="right" vertical="center" wrapText="1"/>
    </xf>
    <xf numFmtId="191" fontId="14" fillId="0" borderId="1" xfId="1937" applyNumberFormat="1" applyFont="1" applyFill="1" applyBorder="1" applyAlignment="1">
      <alignment horizontal="right" vertical="center" wrapText="1"/>
    </xf>
    <xf numFmtId="3" fontId="11" fillId="0" borderId="1" xfId="2551" applyNumberFormat="1" applyFont="1" applyFill="1" applyBorder="1" applyAlignment="1" applyProtection="1">
      <alignment horizontal="right" vertical="center"/>
    </xf>
    <xf numFmtId="191" fontId="18" fillId="0" borderId="1" xfId="2724" applyNumberFormat="1" applyFont="1" applyFill="1" applyBorder="1" applyAlignment="1" applyProtection="1">
      <alignment horizontal="right" vertical="center"/>
    </xf>
    <xf numFmtId="191" fontId="14" fillId="0" borderId="1" xfId="25" applyNumberFormat="1" applyFont="1" applyFill="1" applyBorder="1" applyAlignment="1">
      <alignment horizontal="right" vertical="center" wrapText="1"/>
    </xf>
    <xf numFmtId="0" fontId="21" fillId="0" borderId="1" xfId="2321" applyFont="1" applyFill="1" applyBorder="1" applyAlignment="1">
      <alignment vertical="center" wrapText="1"/>
    </xf>
    <xf numFmtId="0" fontId="22" fillId="0" borderId="0" xfId="2729" applyFont="1" applyFill="1" applyAlignment="1">
      <alignment wrapText="1"/>
    </xf>
    <xf numFmtId="0" fontId="23" fillId="0" borderId="0" xfId="2729" applyFont="1" applyFill="1" applyAlignment="1">
      <alignment wrapText="1"/>
    </xf>
    <xf numFmtId="0" fontId="5" fillId="0" borderId="0" xfId="2729" applyFont="1" applyFill="1" applyAlignment="1">
      <alignment vertical="center" wrapText="1"/>
    </xf>
    <xf numFmtId="0" fontId="24" fillId="0" borderId="0" xfId="2729" applyFont="1" applyFill="1" applyAlignment="1">
      <alignment wrapText="1"/>
    </xf>
    <xf numFmtId="176" fontId="24" fillId="0" borderId="0" xfId="2729" applyNumberFormat="1" applyFont="1" applyFill="1" applyAlignment="1">
      <alignment wrapText="1"/>
    </xf>
    <xf numFmtId="189" fontId="24" fillId="0" borderId="0" xfId="2729" applyNumberFormat="1" applyFont="1" applyFill="1" applyAlignment="1">
      <alignment wrapText="1"/>
    </xf>
    <xf numFmtId="0" fontId="24" fillId="0" borderId="0" xfId="2729" applyFont="1" applyFill="1" applyBorder="1" applyAlignment="1">
      <alignment wrapText="1"/>
    </xf>
    <xf numFmtId="0" fontId="6" fillId="0" borderId="0" xfId="2729" applyFont="1" applyFill="1" applyAlignment="1">
      <alignment wrapText="1"/>
    </xf>
    <xf numFmtId="176" fontId="6" fillId="0" borderId="0" xfId="2729" applyNumberFormat="1" applyFont="1" applyFill="1" applyAlignment="1">
      <alignment wrapText="1"/>
    </xf>
    <xf numFmtId="0" fontId="25" fillId="0" borderId="0" xfId="2729" applyFont="1" applyFill="1" applyBorder="1" applyAlignment="1">
      <alignment horizontal="center" vertical="center" wrapText="1"/>
    </xf>
    <xf numFmtId="176" fontId="22" fillId="0" borderId="0" xfId="2729" applyNumberFormat="1" applyFont="1" applyFill="1" applyAlignment="1">
      <alignment wrapText="1"/>
    </xf>
    <xf numFmtId="0" fontId="11" fillId="0" borderId="0" xfId="2729" applyFont="1" applyFill="1" applyBorder="1" applyAlignment="1">
      <alignment horizontal="left" vertical="center" wrapText="1"/>
    </xf>
    <xf numFmtId="176" fontId="22" fillId="0" borderId="0" xfId="2729" applyNumberFormat="1" applyFont="1" applyFill="1" applyBorder="1" applyAlignment="1">
      <alignment horizontal="center" vertical="center" wrapText="1"/>
    </xf>
    <xf numFmtId="0" fontId="14" fillId="0" borderId="2" xfId="691" applyFont="1" applyFill="1" applyBorder="1" applyAlignment="1">
      <alignment horizontal="center" vertical="center" wrapText="1"/>
    </xf>
    <xf numFmtId="0" fontId="14" fillId="0" borderId="4" xfId="691" applyFont="1" applyFill="1" applyBorder="1" applyAlignment="1">
      <alignment horizontal="center" vertical="center" wrapText="1"/>
    </xf>
    <xf numFmtId="0" fontId="14" fillId="0" borderId="5" xfId="691" applyFont="1" applyFill="1" applyBorder="1" applyAlignment="1">
      <alignment horizontal="center" vertical="center" wrapText="1"/>
    </xf>
    <xf numFmtId="0" fontId="14" fillId="0" borderId="6" xfId="691" applyFont="1" applyFill="1" applyBorder="1" applyAlignment="1">
      <alignment horizontal="center" vertical="center" wrapText="1"/>
    </xf>
    <xf numFmtId="0" fontId="5" fillId="0" borderId="1" xfId="2729" applyFont="1" applyFill="1" applyBorder="1" applyAlignment="1">
      <alignment horizontal="center" vertical="center" wrapText="1"/>
    </xf>
    <xf numFmtId="0" fontId="14" fillId="0" borderId="7" xfId="691" applyFont="1" applyFill="1" applyBorder="1" applyAlignment="1">
      <alignment horizontal="center" vertical="center" wrapText="1"/>
    </xf>
    <xf numFmtId="189" fontId="14" fillId="0" borderId="1" xfId="18" applyNumberFormat="1" applyFont="1" applyFill="1" applyBorder="1" applyAlignment="1">
      <alignment horizontal="center" vertical="center" wrapText="1"/>
    </xf>
    <xf numFmtId="0" fontId="14" fillId="0" borderId="1" xfId="2729" applyFont="1" applyFill="1" applyBorder="1" applyAlignment="1">
      <alignment horizontal="center" vertical="center"/>
    </xf>
    <xf numFmtId="189" fontId="14" fillId="0" borderId="1" xfId="2729" applyNumberFormat="1" applyFont="1" applyFill="1" applyBorder="1" applyAlignment="1">
      <alignment horizontal="center" vertical="center"/>
    </xf>
    <xf numFmtId="0" fontId="14" fillId="0" borderId="3" xfId="691" applyFont="1" applyFill="1" applyBorder="1" applyAlignment="1">
      <alignment horizontal="center" vertical="center" wrapText="1"/>
    </xf>
    <xf numFmtId="191" fontId="14" fillId="0" borderId="1" xfId="2729" applyNumberFormat="1" applyFont="1" applyFill="1" applyBorder="1" applyAlignment="1">
      <alignment horizontal="center" vertical="center"/>
    </xf>
    <xf numFmtId="0" fontId="11" fillId="0" borderId="1" xfId="691" applyFont="1" applyFill="1" applyBorder="1" applyAlignment="1">
      <alignment vertical="center" wrapText="1"/>
    </xf>
    <xf numFmtId="189" fontId="11" fillId="0" borderId="1" xfId="25" applyNumberFormat="1" applyFont="1" applyFill="1" applyBorder="1" applyAlignment="1">
      <alignment horizontal="right" vertical="center" wrapText="1"/>
    </xf>
    <xf numFmtId="0" fontId="5" fillId="0" borderId="1" xfId="2725" applyFont="1" applyFill="1" applyBorder="1" applyAlignment="1">
      <alignment horizontal="center" vertical="center"/>
    </xf>
    <xf numFmtId="189" fontId="14" fillId="0" borderId="1" xfId="25" applyNumberFormat="1" applyFont="1" applyFill="1" applyBorder="1" applyAlignment="1">
      <alignment horizontal="right" vertical="center" wrapText="1"/>
    </xf>
    <xf numFmtId="0" fontId="11" fillId="0" borderId="1" xfId="2725" applyFont="1" applyFill="1" applyBorder="1" applyAlignment="1">
      <alignment vertical="center"/>
    </xf>
    <xf numFmtId="0" fontId="11" fillId="0" borderId="1" xfId="2725" applyFont="1" applyFill="1" applyBorder="1" applyAlignment="1">
      <alignment vertical="center" wrapText="1"/>
    </xf>
    <xf numFmtId="191" fontId="6" fillId="0" borderId="1" xfId="25" applyNumberFormat="1" applyFont="1" applyFill="1" applyBorder="1" applyAlignment="1">
      <alignment horizontal="left" vertical="center" wrapText="1"/>
    </xf>
    <xf numFmtId="191" fontId="11" fillId="0" borderId="1" xfId="25" applyNumberFormat="1" applyFont="1" applyFill="1" applyBorder="1" applyAlignment="1">
      <alignment horizontal="left" vertical="center" wrapText="1"/>
    </xf>
    <xf numFmtId="0" fontId="5" fillId="0" borderId="1" xfId="2725" applyFont="1" applyFill="1" applyBorder="1" applyAlignment="1">
      <alignment horizontal="center" vertical="center" wrapText="1"/>
    </xf>
    <xf numFmtId="189" fontId="25" fillId="0" borderId="0" xfId="2729" applyNumberFormat="1" applyFont="1" applyFill="1" applyBorder="1" applyAlignment="1">
      <alignment horizontal="center" vertical="center" wrapText="1"/>
    </xf>
    <xf numFmtId="0" fontId="22" fillId="0" borderId="0" xfId="2729" applyFont="1" applyFill="1" applyBorder="1" applyAlignment="1">
      <alignment wrapText="1"/>
    </xf>
    <xf numFmtId="189" fontId="6" fillId="0" borderId="8" xfId="2729" applyNumberFormat="1" applyFont="1" applyFill="1" applyBorder="1" applyAlignment="1">
      <alignment horizontal="right" vertical="center" wrapText="1"/>
    </xf>
    <xf numFmtId="189" fontId="5" fillId="0" borderId="1" xfId="2729" applyNumberFormat="1" applyFont="1" applyFill="1" applyBorder="1" applyAlignment="1">
      <alignment horizontal="center" vertical="center" wrapText="1"/>
    </xf>
    <xf numFmtId="0" fontId="14" fillId="0" borderId="0" xfId="691" applyFont="1" applyFill="1" applyBorder="1" applyAlignment="1">
      <alignment horizontal="center" vertical="center" wrapText="1"/>
    </xf>
    <xf numFmtId="0" fontId="5" fillId="0" borderId="0" xfId="2729" applyFont="1" applyFill="1" applyBorder="1" applyAlignment="1">
      <alignment horizontal="center" vertical="center" wrapText="1"/>
    </xf>
    <xf numFmtId="206" fontId="5" fillId="0" borderId="1" xfId="2729" applyNumberFormat="1" applyFont="1" applyFill="1" applyBorder="1" applyAlignment="1">
      <alignment horizontal="center" vertical="center"/>
    </xf>
    <xf numFmtId="0" fontId="5" fillId="0" borderId="0" xfId="2729" applyFont="1" applyFill="1" applyBorder="1" applyAlignment="1">
      <alignment horizontal="center" vertical="center"/>
    </xf>
    <xf numFmtId="191" fontId="5" fillId="0" borderId="1" xfId="2729" applyNumberFormat="1" applyFont="1" applyFill="1" applyBorder="1" applyAlignment="1">
      <alignment horizontal="center" vertical="center"/>
    </xf>
    <xf numFmtId="191" fontId="5" fillId="0" borderId="0" xfId="2729" applyNumberFormat="1" applyFont="1" applyFill="1" applyBorder="1" applyAlignment="1">
      <alignment horizontal="center" vertical="center"/>
    </xf>
    <xf numFmtId="0" fontId="11" fillId="0" borderId="0" xfId="691" applyFont="1" applyFill="1" applyBorder="1" applyAlignment="1">
      <alignment vertical="center" wrapText="1"/>
    </xf>
    <xf numFmtId="191" fontId="11" fillId="0" borderId="0" xfId="25" applyNumberFormat="1" applyFont="1" applyFill="1" applyBorder="1" applyAlignment="1">
      <alignment horizontal="right" vertical="center" wrapText="1"/>
    </xf>
    <xf numFmtId="191" fontId="24" fillId="0" borderId="0" xfId="2729" applyNumberFormat="1" applyFont="1" applyFill="1" applyBorder="1" applyAlignment="1">
      <alignment wrapText="1"/>
    </xf>
    <xf numFmtId="0" fontId="23" fillId="0" borderId="0" xfId="2729" applyFont="1" applyFill="1" applyBorder="1" applyAlignment="1">
      <alignment wrapText="1"/>
    </xf>
    <xf numFmtId="0" fontId="14" fillId="0" borderId="0" xfId="2725" applyFont="1" applyFill="1" applyBorder="1" applyAlignment="1">
      <alignment horizontal="center" vertical="center"/>
    </xf>
    <xf numFmtId="191" fontId="14" fillId="0" borderId="0" xfId="25" applyNumberFormat="1" applyFont="1" applyFill="1" applyBorder="1" applyAlignment="1">
      <alignment horizontal="right" vertical="center" wrapText="1"/>
    </xf>
    <xf numFmtId="191" fontId="23" fillId="0" borderId="0" xfId="2729" applyNumberFormat="1" applyFont="1" applyFill="1" applyBorder="1" applyAlignment="1">
      <alignment wrapText="1"/>
    </xf>
    <xf numFmtId="0" fontId="11" fillId="0" borderId="0" xfId="2725" applyFont="1" applyFill="1" applyBorder="1" applyAlignment="1">
      <alignment vertical="center"/>
    </xf>
    <xf numFmtId="0" fontId="5" fillId="0" borderId="0" xfId="2729" applyFont="1" applyFill="1" applyBorder="1" applyAlignment="1">
      <alignment vertical="center" wrapText="1"/>
    </xf>
    <xf numFmtId="0" fontId="11" fillId="0" borderId="0" xfId="2725" applyFont="1" applyFill="1" applyBorder="1" applyAlignment="1">
      <alignment vertical="center" wrapText="1"/>
    </xf>
    <xf numFmtId="191" fontId="6" fillId="0" borderId="0" xfId="25" applyNumberFormat="1" applyFont="1" applyFill="1" applyBorder="1" applyAlignment="1">
      <alignment horizontal="left" vertical="center" wrapText="1"/>
    </xf>
    <xf numFmtId="191" fontId="26" fillId="0" borderId="0" xfId="25" applyNumberFormat="1" applyFont="1" applyFill="1" applyBorder="1" applyAlignment="1">
      <alignment vertical="center" wrapText="1"/>
    </xf>
    <xf numFmtId="189" fontId="11" fillId="0" borderId="0" xfId="691" applyNumberFormat="1" applyFont="1" applyFill="1" applyBorder="1" applyAlignment="1">
      <alignment wrapText="1"/>
    </xf>
    <xf numFmtId="191" fontId="11" fillId="0" borderId="0" xfId="25" applyNumberFormat="1" applyFont="1" applyFill="1" applyBorder="1" applyAlignment="1">
      <alignment horizontal="left" vertical="center" wrapText="1"/>
    </xf>
    <xf numFmtId="0" fontId="14" fillId="0" borderId="0" xfId="2725" applyFont="1" applyFill="1" applyBorder="1" applyAlignment="1">
      <alignment horizontal="center" vertical="center" wrapText="1"/>
    </xf>
    <xf numFmtId="0" fontId="14" fillId="0" borderId="0" xfId="2729" applyFont="1" applyFill="1" applyBorder="1" applyAlignment="1">
      <alignment horizontal="center" vertical="center"/>
    </xf>
    <xf numFmtId="189" fontId="14" fillId="0" borderId="0" xfId="2729" applyNumberFormat="1" applyFont="1" applyFill="1" applyBorder="1" applyAlignment="1">
      <alignment horizontal="center" vertical="center"/>
    </xf>
    <xf numFmtId="0" fontId="6" fillId="0" borderId="0" xfId="2729" applyFont="1" applyFill="1" applyAlignment="1">
      <alignment vertical="center" wrapText="1"/>
    </xf>
    <xf numFmtId="0" fontId="24" fillId="0" borderId="0" xfId="0" applyFont="1" applyFill="1" applyAlignment="1"/>
    <xf numFmtId="0" fontId="23" fillId="0" borderId="0" xfId="2729" applyFont="1" applyFill="1" applyAlignment="1">
      <alignment vertical="center" wrapText="1"/>
    </xf>
    <xf numFmtId="0" fontId="24" fillId="0" borderId="0" xfId="2729" applyFont="1" applyFill="1" applyAlignment="1">
      <alignment vertical="center" wrapText="1"/>
    </xf>
    <xf numFmtId="191" fontId="11" fillId="0" borderId="0" xfId="2729" applyNumberFormat="1" applyFont="1" applyFill="1" applyAlignment="1">
      <alignment vertical="center" wrapText="1"/>
    </xf>
    <xf numFmtId="176" fontId="11" fillId="0" borderId="0" xfId="2729" applyNumberFormat="1" applyFont="1" applyFill="1" applyAlignment="1">
      <alignment vertical="center" wrapText="1"/>
    </xf>
    <xf numFmtId="189" fontId="11" fillId="0" borderId="0" xfId="2729" applyNumberFormat="1" applyFont="1" applyFill="1" applyAlignment="1">
      <alignment vertical="center" wrapText="1"/>
    </xf>
    <xf numFmtId="0" fontId="11" fillId="0" borderId="0" xfId="2729" applyFont="1" applyFill="1" applyAlignment="1">
      <alignment vertical="center" wrapText="1"/>
    </xf>
    <xf numFmtId="0" fontId="27" fillId="0" borderId="0" xfId="2729" applyFont="1" applyFill="1" applyBorder="1" applyAlignment="1">
      <alignment horizontal="center" vertical="center" wrapText="1"/>
    </xf>
    <xf numFmtId="189" fontId="27" fillId="0" borderId="0" xfId="2729" applyNumberFormat="1" applyFont="1" applyFill="1" applyBorder="1" applyAlignment="1">
      <alignment horizontal="center" vertical="center" wrapText="1"/>
    </xf>
    <xf numFmtId="0" fontId="11" fillId="0" borderId="8" xfId="2729" applyFont="1" applyFill="1" applyBorder="1" applyAlignment="1">
      <alignment horizontal="right"/>
    </xf>
    <xf numFmtId="0" fontId="14" fillId="0" borderId="1" xfId="2729" applyFont="1" applyFill="1" applyBorder="1" applyAlignment="1">
      <alignment horizontal="center" vertical="center" wrapText="1"/>
    </xf>
    <xf numFmtId="189" fontId="14" fillId="0" borderId="1" xfId="2729" applyNumberFormat="1" applyFont="1" applyFill="1" applyBorder="1" applyAlignment="1">
      <alignment horizontal="center" vertical="center" wrapText="1"/>
    </xf>
    <xf numFmtId="191" fontId="14" fillId="0" borderId="1" xfId="2729" applyNumberFormat="1" applyFont="1" applyFill="1" applyBorder="1" applyAlignment="1">
      <alignment horizontal="center" vertical="center" wrapText="1"/>
    </xf>
    <xf numFmtId="176" fontId="14" fillId="0" borderId="1" xfId="272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91" fontId="11" fillId="0" borderId="1" xfId="25" applyNumberFormat="1" applyFont="1" applyFill="1" applyBorder="1" applyAlignment="1">
      <alignment vertical="center" wrapText="1"/>
    </xf>
    <xf numFmtId="189" fontId="11" fillId="0" borderId="1" xfId="25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191" fontId="14" fillId="0" borderId="1" xfId="25" applyNumberFormat="1" applyFont="1" applyFill="1" applyBorder="1" applyAlignment="1">
      <alignment vertical="center" wrapText="1"/>
    </xf>
    <xf numFmtId="189" fontId="14" fillId="0" borderId="1" xfId="25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91" fontId="11" fillId="0" borderId="1" xfId="25" applyNumberFormat="1" applyFont="1" applyFill="1" applyBorder="1" applyAlignment="1">
      <alignment vertical="center"/>
    </xf>
    <xf numFmtId="0" fontId="6" fillId="0" borderId="1" xfId="2729" applyFont="1" applyFill="1" applyBorder="1" applyAlignment="1">
      <alignment vertical="center" wrapText="1"/>
    </xf>
    <xf numFmtId="0" fontId="6" fillId="0" borderId="4" xfId="0" applyNumberFormat="1" applyFont="1" applyFill="1" applyBorder="1" applyAlignment="1" applyProtection="1">
      <alignment horizontal="left" vertical="center"/>
    </xf>
    <xf numFmtId="3" fontId="11" fillId="0" borderId="1" xfId="25" applyNumberFormat="1" applyFont="1" applyFill="1" applyBorder="1" applyAlignment="1">
      <alignment vertical="center" wrapText="1"/>
    </xf>
    <xf numFmtId="3" fontId="11" fillId="0" borderId="1" xfId="0" applyNumberFormat="1" applyFont="1" applyFill="1" applyBorder="1" applyAlignment="1"/>
    <xf numFmtId="191" fontId="11" fillId="0" borderId="1" xfId="0" applyNumberFormat="1" applyFont="1" applyFill="1" applyBorder="1" applyAlignment="1" applyProtection="1">
      <alignment horizontal="right" vertical="center"/>
    </xf>
    <xf numFmtId="189" fontId="11" fillId="0" borderId="8" xfId="2729" applyNumberFormat="1" applyFont="1" applyFill="1" applyBorder="1" applyAlignment="1">
      <alignment horizontal="right"/>
    </xf>
    <xf numFmtId="191" fontId="11" fillId="0" borderId="1" xfId="0" applyNumberFormat="1" applyFont="1" applyFill="1" applyBorder="1" applyAlignment="1"/>
    <xf numFmtId="0" fontId="6" fillId="0" borderId="1" xfId="0" applyNumberFormat="1" applyFont="1" applyFill="1" applyBorder="1" applyAlignment="1" applyProtection="1">
      <alignment vertical="center"/>
    </xf>
    <xf numFmtId="0" fontId="28" fillId="0" borderId="9" xfId="0" applyFont="1" applyFill="1" applyBorder="1" applyAlignment="1">
      <alignment horizontal="left" vertical="center"/>
    </xf>
    <xf numFmtId="0" fontId="24" fillId="0" borderId="1" xfId="0" applyFont="1" applyFill="1" applyBorder="1" applyAlignment="1"/>
    <xf numFmtId="0" fontId="5" fillId="0" borderId="1" xfId="2729" applyFont="1" applyFill="1" applyBorder="1" applyAlignment="1">
      <alignment vertical="center" wrapText="1"/>
    </xf>
    <xf numFmtId="0" fontId="29" fillId="0" borderId="0" xfId="2288" applyFont="1" applyFill="1" applyAlignment="1"/>
    <xf numFmtId="0" fontId="30" fillId="0" borderId="0" xfId="0" applyFont="1" applyFill="1" applyAlignment="1">
      <alignment vertical="center"/>
    </xf>
    <xf numFmtId="0" fontId="25" fillId="0" borderId="0" xfId="1810" applyFont="1" applyFill="1" applyBorder="1" applyAlignment="1">
      <alignment horizontal="center" vertical="center" wrapText="1"/>
    </xf>
    <xf numFmtId="41" fontId="6" fillId="0" borderId="0" xfId="1768" applyNumberFormat="1" applyFont="1" applyFill="1" applyAlignment="1">
      <alignment horizontal="center" vertical="center"/>
    </xf>
    <xf numFmtId="0" fontId="31" fillId="0" borderId="8" xfId="1810" applyFont="1" applyFill="1" applyBorder="1" applyAlignment="1">
      <alignment horizontal="right" vertical="center" wrapText="1"/>
    </xf>
    <xf numFmtId="0" fontId="6" fillId="0" borderId="0" xfId="2288" applyFont="1" applyFill="1" applyAlignment="1"/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181" fontId="5" fillId="0" borderId="1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49" fontId="5" fillId="0" borderId="10" xfId="0" applyNumberFormat="1" applyFont="1" applyFill="1" applyBorder="1" applyAlignment="1" applyProtection="1">
      <alignment horizontal="center" vertical="center"/>
    </xf>
    <xf numFmtId="49" fontId="5" fillId="0" borderId="9" xfId="0" applyNumberFormat="1" applyFont="1" applyFill="1" applyBorder="1" applyAlignment="1" applyProtection="1">
      <alignment horizontal="center" vertical="center"/>
    </xf>
    <xf numFmtId="181" fontId="5" fillId="0" borderId="1" xfId="0" applyNumberFormat="1" applyFont="1" applyFill="1" applyBorder="1" applyAlignment="1" applyProtection="1">
      <alignment vertical="center"/>
    </xf>
    <xf numFmtId="49" fontId="5" fillId="0" borderId="10" xfId="0" applyNumberFormat="1" applyFont="1" applyFill="1" applyBorder="1" applyAlignment="1" applyProtection="1">
      <alignment horizontal="left" vertical="center"/>
    </xf>
    <xf numFmtId="49" fontId="6" fillId="0" borderId="10" xfId="0" applyNumberFormat="1" applyFont="1" applyFill="1" applyBorder="1" applyAlignment="1" applyProtection="1">
      <alignment horizontal="center" vertical="center"/>
    </xf>
    <xf numFmtId="49" fontId="6" fillId="0" borderId="9" xfId="0" applyNumberFormat="1" applyFont="1" applyFill="1" applyBorder="1" applyAlignment="1" applyProtection="1">
      <alignment horizontal="center" vertical="center"/>
    </xf>
    <xf numFmtId="49" fontId="6" fillId="0" borderId="10" xfId="0" applyNumberFormat="1" applyFont="1" applyFill="1" applyBorder="1" applyAlignment="1" applyProtection="1">
      <alignment horizontal="left" vertical="center"/>
    </xf>
    <xf numFmtId="181" fontId="6" fillId="0" borderId="1" xfId="0" applyNumberFormat="1" applyFont="1" applyFill="1" applyBorder="1" applyAlignment="1" applyProtection="1">
      <alignment vertical="center"/>
    </xf>
    <xf numFmtId="191" fontId="20" fillId="0" borderId="9" xfId="0" applyNumberFormat="1" applyFont="1" applyFill="1" applyBorder="1" applyAlignment="1" applyProtection="1">
      <alignment horizontal="right" vertical="center"/>
    </xf>
    <xf numFmtId="3" fontId="20" fillId="0" borderId="9" xfId="0" applyNumberFormat="1" applyFont="1" applyFill="1" applyBorder="1" applyAlignment="1" applyProtection="1">
      <alignment horizontal="right" vertical="center"/>
    </xf>
    <xf numFmtId="181" fontId="6" fillId="0" borderId="1" xfId="0" applyNumberFormat="1" applyFont="1" applyFill="1" applyBorder="1" applyAlignment="1" applyProtection="1">
      <alignment horizontal="right" vertical="center"/>
    </xf>
    <xf numFmtId="3" fontId="6" fillId="0" borderId="1" xfId="0" applyNumberFormat="1" applyFont="1" applyFill="1" applyBorder="1" applyAlignment="1" applyProtection="1">
      <alignment vertical="center"/>
    </xf>
    <xf numFmtId="181" fontId="5" fillId="0" borderId="1" xfId="0" applyNumberFormat="1" applyFont="1" applyFill="1" applyBorder="1" applyAlignment="1" applyProtection="1">
      <alignment horizontal="right" vertical="center"/>
    </xf>
    <xf numFmtId="191" fontId="6" fillId="0" borderId="1" xfId="0" applyNumberFormat="1" applyFont="1" applyFill="1" applyBorder="1" applyAlignment="1" applyProtection="1">
      <alignment horizontal="right" vertical="center"/>
    </xf>
    <xf numFmtId="3" fontId="6" fillId="0" borderId="1" xfId="0" applyNumberFormat="1" applyFont="1" applyFill="1" applyBorder="1" applyAlignment="1" applyProtection="1">
      <alignment horizontal="right" vertical="center"/>
    </xf>
    <xf numFmtId="181" fontId="20" fillId="0" borderId="9" xfId="0" applyNumberFormat="1" applyFont="1" applyFill="1" applyBorder="1" applyAlignment="1" applyProtection="1">
      <alignment horizontal="right" vertical="center"/>
    </xf>
    <xf numFmtId="3" fontId="29" fillId="0" borderId="1" xfId="0" applyNumberFormat="1" applyFont="1" applyFill="1" applyBorder="1" applyAlignment="1" applyProtection="1">
      <alignment horizontal="right" vertical="center"/>
    </xf>
    <xf numFmtId="0" fontId="11" fillId="0" borderId="0" xfId="2727" applyFont="1" applyFill="1" applyAlignment="1">
      <alignment vertical="center"/>
    </xf>
    <xf numFmtId="0" fontId="14" fillId="0" borderId="0" xfId="2727" applyFont="1" applyFill="1" applyAlignment="1">
      <alignment vertical="center"/>
    </xf>
    <xf numFmtId="0" fontId="11" fillId="2" borderId="0" xfId="2727" applyFont="1" applyFill="1" applyAlignment="1">
      <alignment vertical="center"/>
    </xf>
    <xf numFmtId="0" fontId="11" fillId="3" borderId="0" xfId="2727" applyFont="1" applyFill="1" applyAlignment="1">
      <alignment vertical="center"/>
    </xf>
    <xf numFmtId="176" fontId="11" fillId="0" borderId="0" xfId="2727" applyNumberFormat="1" applyFont="1" applyFill="1" applyAlignment="1">
      <alignment vertical="center"/>
    </xf>
    <xf numFmtId="205" fontId="11" fillId="0" borderId="0" xfId="2727" applyNumberFormat="1" applyFont="1" applyFill="1" applyAlignment="1">
      <alignment vertical="center"/>
    </xf>
    <xf numFmtId="189" fontId="11" fillId="0" borderId="0" xfId="2727" applyNumberFormat="1" applyFont="1" applyFill="1" applyAlignment="1">
      <alignment vertical="center"/>
    </xf>
    <xf numFmtId="191" fontId="11" fillId="0" borderId="0" xfId="2727" applyNumberFormat="1" applyFont="1" applyFill="1" applyAlignment="1">
      <alignment vertical="center"/>
    </xf>
    <xf numFmtId="191" fontId="11" fillId="0" borderId="0" xfId="2727" applyNumberFormat="1" applyFont="1" applyFill="1" applyAlignment="1">
      <alignment horizontal="right" vertical="center"/>
    </xf>
    <xf numFmtId="178" fontId="11" fillId="0" borderId="0" xfId="2727" applyNumberFormat="1" applyFont="1" applyFill="1" applyAlignment="1">
      <alignment horizontal="right" vertical="center"/>
    </xf>
    <xf numFmtId="176" fontId="11" fillId="0" borderId="0" xfId="2727" applyNumberFormat="1" applyFont="1" applyFill="1" applyAlignment="1">
      <alignment horizontal="right" vertical="center"/>
    </xf>
    <xf numFmtId="0" fontId="6" fillId="0" borderId="0" xfId="2727" applyFont="1" applyFill="1" applyAlignment="1">
      <alignment vertical="center"/>
    </xf>
    <xf numFmtId="189" fontId="11" fillId="0" borderId="0" xfId="2727" applyNumberFormat="1" applyFont="1" applyFill="1" applyAlignment="1">
      <alignment horizontal="right" vertical="center"/>
    </xf>
    <xf numFmtId="0" fontId="25" fillId="0" borderId="0" xfId="2727" applyFont="1" applyFill="1" applyAlignment="1">
      <alignment horizontal="center" vertical="center"/>
    </xf>
    <xf numFmtId="178" fontId="16" fillId="0" borderId="0" xfId="2727" applyNumberFormat="1" applyFont="1" applyFill="1" applyAlignment="1">
      <alignment horizontal="center" vertical="center"/>
    </xf>
    <xf numFmtId="205" fontId="16" fillId="0" borderId="0" xfId="2727" applyNumberFormat="1" applyFont="1" applyFill="1" applyAlignment="1">
      <alignment horizontal="center" vertical="center"/>
    </xf>
    <xf numFmtId="189" fontId="16" fillId="0" borderId="0" xfId="2727" applyNumberFormat="1" applyFont="1" applyFill="1" applyAlignment="1">
      <alignment horizontal="center" vertical="center"/>
    </xf>
    <xf numFmtId="0" fontId="16" fillId="0" borderId="0" xfId="2727" applyFont="1" applyFill="1" applyAlignment="1">
      <alignment horizontal="center" vertical="center"/>
    </xf>
    <xf numFmtId="0" fontId="32" fillId="0" borderId="2" xfId="2727" applyFont="1" applyFill="1" applyBorder="1" applyAlignment="1">
      <alignment horizontal="center" vertical="center"/>
    </xf>
    <xf numFmtId="0" fontId="5" fillId="0" borderId="1" xfId="2727" applyFont="1" applyFill="1" applyBorder="1" applyAlignment="1">
      <alignment horizontal="center" vertical="center"/>
    </xf>
    <xf numFmtId="176" fontId="14" fillId="0" borderId="1" xfId="2727" applyNumberFormat="1" applyFont="1" applyFill="1" applyBorder="1" applyAlignment="1">
      <alignment horizontal="center" vertical="center"/>
    </xf>
    <xf numFmtId="205" fontId="14" fillId="0" borderId="1" xfId="2727" applyNumberFormat="1" applyFont="1" applyFill="1" applyBorder="1" applyAlignment="1">
      <alignment horizontal="center" vertical="center"/>
    </xf>
    <xf numFmtId="189" fontId="14" fillId="0" borderId="1" xfId="2727" applyNumberFormat="1" applyFont="1" applyFill="1" applyBorder="1" applyAlignment="1">
      <alignment horizontal="center" vertical="center"/>
    </xf>
    <xf numFmtId="0" fontId="14" fillId="0" borderId="1" xfId="2727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76" fontId="5" fillId="0" borderId="1" xfId="2729" applyNumberFormat="1" applyFont="1" applyFill="1" applyBorder="1" applyAlignment="1">
      <alignment horizontal="center" vertical="center"/>
    </xf>
    <xf numFmtId="205" fontId="5" fillId="0" borderId="1" xfId="2729" applyNumberFormat="1" applyFont="1" applyFill="1" applyBorder="1" applyAlignment="1">
      <alignment horizontal="center" vertical="center"/>
    </xf>
    <xf numFmtId="189" fontId="5" fillId="0" borderId="1" xfId="18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176" fontId="14" fillId="0" borderId="1" xfId="2729" applyNumberFormat="1" applyFont="1" applyFill="1" applyBorder="1" applyAlignment="1">
      <alignment horizontal="center" vertical="center"/>
    </xf>
    <xf numFmtId="205" fontId="14" fillId="0" borderId="1" xfId="2729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 applyProtection="1">
      <alignment horizontal="left" vertical="center"/>
    </xf>
    <xf numFmtId="0" fontId="5" fillId="0" borderId="4" xfId="0" applyNumberFormat="1" applyFont="1" applyFill="1" applyBorder="1" applyAlignment="1" applyProtection="1">
      <alignment horizontal="left" vertical="center"/>
    </xf>
    <xf numFmtId="191" fontId="14" fillId="0" borderId="1" xfId="2727" applyNumberFormat="1" applyFont="1" applyFill="1" applyBorder="1" applyAlignment="1">
      <alignment vertical="center"/>
    </xf>
    <xf numFmtId="189" fontId="14" fillId="0" borderId="1" xfId="2727" applyNumberFormat="1" applyFont="1" applyFill="1" applyBorder="1" applyAlignment="1">
      <alignment vertical="center"/>
    </xf>
    <xf numFmtId="191" fontId="11" fillId="0" borderId="1" xfId="2727" applyNumberFormat="1" applyFont="1" applyFill="1" applyBorder="1" applyAlignment="1">
      <alignment vertical="center"/>
    </xf>
    <xf numFmtId="189" fontId="11" fillId="0" borderId="1" xfId="2727" applyNumberFormat="1" applyFont="1" applyFill="1" applyBorder="1" applyAlignment="1">
      <alignment vertical="center"/>
    </xf>
    <xf numFmtId="191" fontId="14" fillId="0" borderId="0" xfId="2727" applyNumberFormat="1" applyFont="1" applyFill="1" applyAlignment="1">
      <alignment horizontal="center" vertical="center"/>
    </xf>
    <xf numFmtId="176" fontId="16" fillId="0" borderId="0" xfId="2727" applyNumberFormat="1" applyFont="1" applyFill="1" applyAlignment="1">
      <alignment horizontal="center" vertical="center"/>
    </xf>
    <xf numFmtId="0" fontId="6" fillId="0" borderId="8" xfId="2729" applyFont="1" applyFill="1" applyBorder="1" applyAlignment="1">
      <alignment horizontal="center"/>
    </xf>
    <xf numFmtId="189" fontId="19" fillId="0" borderId="8" xfId="2729" applyNumberFormat="1" applyFont="1" applyFill="1" applyBorder="1" applyAlignment="1">
      <alignment horizontal="center"/>
    </xf>
    <xf numFmtId="191" fontId="14" fillId="0" borderId="1" xfId="2727" applyNumberFormat="1" applyFont="1" applyFill="1" applyBorder="1" applyAlignment="1">
      <alignment horizontal="center" vertical="center"/>
    </xf>
    <xf numFmtId="178" fontId="14" fillId="0" borderId="1" xfId="2727" applyNumberFormat="1" applyFont="1" applyFill="1" applyBorder="1" applyAlignment="1">
      <alignment horizontal="center" vertical="center"/>
    </xf>
    <xf numFmtId="191" fontId="5" fillId="0" borderId="1" xfId="2727" applyNumberFormat="1" applyFont="1" applyFill="1" applyBorder="1" applyAlignment="1">
      <alignment horizontal="center" vertical="center"/>
    </xf>
    <xf numFmtId="178" fontId="5" fillId="0" borderId="1" xfId="2727" applyNumberFormat="1" applyFont="1" applyFill="1" applyBorder="1" applyAlignment="1">
      <alignment horizontal="center" vertical="center"/>
    </xf>
    <xf numFmtId="176" fontId="5" fillId="0" borderId="1" xfId="2727" applyNumberFormat="1" applyFont="1" applyFill="1" applyBorder="1" applyAlignment="1">
      <alignment horizontal="center" vertical="center"/>
    </xf>
    <xf numFmtId="191" fontId="14" fillId="0" borderId="0" xfId="2727" applyNumberFormat="1" applyFont="1" applyFill="1" applyAlignment="1">
      <alignment vertical="center"/>
    </xf>
    <xf numFmtId="178" fontId="19" fillId="0" borderId="1" xfId="0" applyNumberFormat="1" applyFont="1" applyFill="1" applyBorder="1" applyAlignment="1" applyProtection="1">
      <alignment horizontal="right" vertical="center"/>
    </xf>
    <xf numFmtId="191" fontId="11" fillId="0" borderId="1" xfId="0" applyNumberFormat="1" applyFont="1" applyFill="1" applyBorder="1" applyAlignment="1">
      <alignment horizontal="right" vertical="center" wrapText="1"/>
    </xf>
    <xf numFmtId="0" fontId="6" fillId="0" borderId="15" xfId="0" applyNumberFormat="1" applyFont="1" applyFill="1" applyBorder="1" applyAlignment="1" applyProtection="1">
      <alignment horizontal="left" vertical="center"/>
    </xf>
    <xf numFmtId="0" fontId="6" fillId="0" borderId="16" xfId="0" applyNumberFormat="1" applyFont="1" applyFill="1" applyBorder="1" applyAlignment="1" applyProtection="1">
      <alignment horizontal="left" vertical="center"/>
    </xf>
    <xf numFmtId="0" fontId="5" fillId="0" borderId="16" xfId="0" applyNumberFormat="1" applyFont="1" applyFill="1" applyBorder="1" applyAlignment="1" applyProtection="1">
      <alignment horizontal="left" vertical="center"/>
    </xf>
    <xf numFmtId="0" fontId="6" fillId="0" borderId="17" xfId="0" applyNumberFormat="1" applyFont="1" applyFill="1" applyBorder="1" applyAlignment="1" applyProtection="1">
      <alignment horizontal="left" vertical="center"/>
    </xf>
    <xf numFmtId="0" fontId="6" fillId="0" borderId="18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22" fillId="0" borderId="0" xfId="691" applyFont="1" applyFill="1" applyBorder="1" applyAlignment="1"/>
    <xf numFmtId="191" fontId="0" fillId="0" borderId="0" xfId="2427" applyNumberFormat="1" applyFill="1" applyBorder="1" applyAlignment="1"/>
    <xf numFmtId="191" fontId="0" fillId="0" borderId="0" xfId="2427" applyNumberFormat="1" applyFill="1" applyBorder="1" applyAlignment="1">
      <alignment horizontal="center" vertical="center" wrapText="1"/>
    </xf>
    <xf numFmtId="191" fontId="0" fillId="0" borderId="0" xfId="2427" applyNumberFormat="1" applyFill="1" applyBorder="1" applyAlignment="1">
      <alignment horizontal="center" vertical="center"/>
    </xf>
    <xf numFmtId="191" fontId="33" fillId="0" borderId="0" xfId="2427" applyNumberFormat="1" applyFont="1" applyFill="1" applyBorder="1" applyAlignment="1"/>
    <xf numFmtId="191" fontId="0" fillId="0" borderId="0" xfId="2427" applyNumberFormat="1" applyFont="1" applyFill="1" applyBorder="1" applyAlignment="1"/>
    <xf numFmtId="191" fontId="33" fillId="0" borderId="0" xfId="0" applyNumberFormat="1" applyFont="1" applyFill="1" applyBorder="1" applyAlignment="1"/>
    <xf numFmtId="191" fontId="0" fillId="0" borderId="0" xfId="0" applyNumberFormat="1" applyFill="1" applyBorder="1" applyAlignment="1"/>
    <xf numFmtId="205" fontId="0" fillId="0" borderId="0" xfId="2427" applyNumberFormat="1" applyFill="1" applyBorder="1" applyAlignment="1">
      <alignment horizontal="right"/>
    </xf>
    <xf numFmtId="0" fontId="24" fillId="0" borderId="0" xfId="691" applyFont="1" applyFill="1" applyBorder="1" applyAlignment="1"/>
    <xf numFmtId="205" fontId="22" fillId="0" borderId="0" xfId="691" applyNumberFormat="1" applyFont="1" applyFill="1" applyBorder="1" applyAlignment="1"/>
    <xf numFmtId="0" fontId="25" fillId="0" borderId="0" xfId="691" applyFont="1" applyFill="1" applyBorder="1" applyAlignment="1">
      <alignment horizontal="center" vertical="center"/>
    </xf>
    <xf numFmtId="191" fontId="31" fillId="0" borderId="0" xfId="2427" applyNumberFormat="1" applyFont="1" applyFill="1" applyBorder="1" applyAlignment="1"/>
    <xf numFmtId="191" fontId="11" fillId="0" borderId="0" xfId="2427" applyNumberFormat="1" applyFont="1" applyFill="1" applyBorder="1" applyAlignment="1"/>
    <xf numFmtId="191" fontId="31" fillId="0" borderId="8" xfId="2427" applyNumberFormat="1" applyFont="1" applyFill="1" applyBorder="1" applyAlignment="1">
      <alignment horizontal="center"/>
    </xf>
    <xf numFmtId="191" fontId="13" fillId="0" borderId="2" xfId="2427" applyNumberFormat="1" applyFont="1" applyFill="1" applyBorder="1" applyAlignment="1">
      <alignment horizontal="center" vertical="center" wrapText="1"/>
    </xf>
    <xf numFmtId="191" fontId="14" fillId="0" borderId="2" xfId="2427" applyNumberFormat="1" applyFont="1" applyFill="1" applyBorder="1" applyAlignment="1">
      <alignment horizontal="center" vertical="center" wrapText="1"/>
    </xf>
    <xf numFmtId="191" fontId="14" fillId="0" borderId="4" xfId="2427" applyNumberFormat="1" applyFont="1" applyFill="1" applyBorder="1" applyAlignment="1">
      <alignment horizontal="center" vertical="center" wrapText="1"/>
    </xf>
    <xf numFmtId="191" fontId="14" fillId="0" borderId="5" xfId="2427" applyNumberFormat="1" applyFont="1" applyFill="1" applyBorder="1" applyAlignment="1">
      <alignment horizontal="center" vertical="center" wrapText="1"/>
    </xf>
    <xf numFmtId="191" fontId="14" fillId="0" borderId="6" xfId="2427" applyNumberFormat="1" applyFont="1" applyFill="1" applyBorder="1" applyAlignment="1">
      <alignment horizontal="center" vertical="center" wrapText="1"/>
    </xf>
    <xf numFmtId="191" fontId="13" fillId="0" borderId="3" xfId="2427" applyNumberFormat="1" applyFont="1" applyFill="1" applyBorder="1" applyAlignment="1">
      <alignment horizontal="center" vertical="center" wrapText="1"/>
    </xf>
    <xf numFmtId="191" fontId="14" fillId="0" borderId="3" xfId="2427" applyNumberFormat="1" applyFont="1" applyFill="1" applyBorder="1" applyAlignment="1">
      <alignment horizontal="center" vertical="center" wrapText="1"/>
    </xf>
    <xf numFmtId="205" fontId="15" fillId="0" borderId="1" xfId="25" applyNumberFormat="1" applyFont="1" applyFill="1" applyBorder="1" applyAlignment="1">
      <alignment horizontal="center" vertical="center"/>
    </xf>
    <xf numFmtId="191" fontId="13" fillId="0" borderId="1" xfId="2427" applyNumberFormat="1" applyFont="1" applyFill="1" applyBorder="1" applyAlignment="1">
      <alignment horizontal="center" vertical="center" wrapText="1"/>
    </xf>
    <xf numFmtId="191" fontId="5" fillId="0" borderId="1" xfId="2726" applyNumberFormat="1" applyFont="1" applyFill="1" applyBorder="1" applyAlignment="1">
      <alignment vertical="center" wrapText="1"/>
    </xf>
    <xf numFmtId="191" fontId="15" fillId="0" borderId="1" xfId="25" applyNumberFormat="1" applyFont="1" applyFill="1" applyBorder="1" applyAlignment="1">
      <alignment horizontal="right" vertical="center"/>
    </xf>
    <xf numFmtId="191" fontId="14" fillId="0" borderId="1" xfId="25" applyNumberFormat="1" applyFont="1" applyFill="1" applyBorder="1" applyAlignment="1">
      <alignment vertical="center"/>
    </xf>
    <xf numFmtId="184" fontId="14" fillId="0" borderId="1" xfId="0" applyNumberFormat="1" applyFont="1" applyFill="1" applyBorder="1" applyAlignment="1">
      <alignment vertical="center"/>
    </xf>
    <xf numFmtId="184" fontId="14" fillId="0" borderId="1" xfId="0" applyNumberFormat="1" applyFont="1" applyFill="1" applyBorder="1" applyAlignment="1">
      <alignment horizontal="right" vertical="center"/>
    </xf>
    <xf numFmtId="191" fontId="31" fillId="0" borderId="1" xfId="0" applyNumberFormat="1" applyFont="1" applyFill="1" applyBorder="1" applyAlignment="1">
      <alignment vertical="center"/>
    </xf>
    <xf numFmtId="191" fontId="18" fillId="0" borderId="1" xfId="25" applyNumberFormat="1" applyFont="1" applyFill="1" applyBorder="1" applyAlignment="1">
      <alignment horizontal="right" vertical="center"/>
    </xf>
    <xf numFmtId="184" fontId="11" fillId="0" borderId="1" xfId="0" applyNumberFormat="1" applyFont="1" applyFill="1" applyBorder="1" applyAlignment="1">
      <alignment vertical="center"/>
    </xf>
    <xf numFmtId="184" fontId="11" fillId="0" borderId="1" xfId="0" applyNumberFormat="1" applyFont="1" applyFill="1" applyBorder="1" applyAlignment="1">
      <alignment horizontal="right" vertical="center"/>
    </xf>
    <xf numFmtId="191" fontId="11" fillId="0" borderId="1" xfId="2266" applyNumberFormat="1" applyFont="1" applyFill="1" applyBorder="1" applyAlignment="1">
      <alignment vertical="center"/>
    </xf>
    <xf numFmtId="181" fontId="18" fillId="0" borderId="1" xfId="25" applyNumberFormat="1" applyFont="1" applyFill="1" applyBorder="1" applyAlignment="1">
      <alignment horizontal="right" vertical="center"/>
    </xf>
    <xf numFmtId="0" fontId="11" fillId="0" borderId="1" xfId="2726" applyFont="1" applyFill="1" applyBorder="1" applyAlignment="1">
      <alignment vertical="center" wrapText="1"/>
    </xf>
    <xf numFmtId="191" fontId="11" fillId="0" borderId="1" xfId="2726" applyNumberFormat="1" applyFont="1" applyFill="1" applyBorder="1" applyAlignment="1">
      <alignment vertical="center" wrapText="1"/>
    </xf>
    <xf numFmtId="191" fontId="31" fillId="0" borderId="1" xfId="2726" applyNumberFormat="1" applyFont="1" applyFill="1" applyBorder="1" applyAlignment="1">
      <alignment vertical="center" wrapText="1"/>
    </xf>
    <xf numFmtId="191" fontId="11" fillId="0" borderId="1" xfId="25" applyNumberFormat="1" applyFont="1" applyFill="1" applyBorder="1" applyAlignment="1">
      <alignment horizontal="right" vertical="center"/>
    </xf>
    <xf numFmtId="191" fontId="6" fillId="0" borderId="1" xfId="2726" applyNumberFormat="1" applyFont="1" applyFill="1" applyBorder="1" applyAlignment="1">
      <alignment vertical="center" wrapText="1"/>
    </xf>
    <xf numFmtId="191" fontId="18" fillId="0" borderId="1" xfId="0" applyNumberFormat="1" applyFont="1" applyFill="1" applyBorder="1" applyAlignment="1">
      <alignment horizontal="left" vertical="center" wrapText="1"/>
    </xf>
    <xf numFmtId="207" fontId="11" fillId="0" borderId="1" xfId="25" applyNumberFormat="1" applyFont="1" applyFill="1" applyBorder="1" applyAlignment="1">
      <alignment vertical="center"/>
    </xf>
    <xf numFmtId="191" fontId="18" fillId="0" borderId="1" xfId="0" applyNumberFormat="1" applyFont="1" applyFill="1" applyBorder="1" applyAlignment="1">
      <alignment horizontal="left" vertical="center"/>
    </xf>
    <xf numFmtId="191" fontId="34" fillId="0" borderId="1" xfId="0" applyNumberFormat="1" applyFont="1" applyFill="1" applyBorder="1" applyAlignment="1">
      <alignment horizontal="left" vertical="center"/>
    </xf>
    <xf numFmtId="191" fontId="35" fillId="0" borderId="1" xfId="0" applyNumberFormat="1" applyFont="1" applyFill="1" applyBorder="1" applyAlignment="1">
      <alignment horizontal="left" vertical="center" wrapText="1"/>
    </xf>
    <xf numFmtId="191" fontId="13" fillId="0" borderId="1" xfId="0" applyNumberFormat="1" applyFont="1" applyFill="1" applyBorder="1" applyAlignment="1">
      <alignment vertical="center" wrapText="1"/>
    </xf>
    <xf numFmtId="191" fontId="14" fillId="0" borderId="1" xfId="25" applyNumberFormat="1" applyFont="1" applyFill="1" applyBorder="1" applyAlignment="1">
      <alignment horizontal="right" vertical="center"/>
    </xf>
    <xf numFmtId="181" fontId="11" fillId="0" borderId="1" xfId="25" applyNumberFormat="1" applyFont="1" applyFill="1" applyBorder="1" applyAlignment="1">
      <alignment horizontal="right" vertical="center"/>
    </xf>
    <xf numFmtId="207" fontId="35" fillId="0" borderId="1" xfId="25" applyNumberFormat="1" applyFont="1" applyFill="1" applyBorder="1" applyAlignment="1">
      <alignment vertical="center"/>
    </xf>
    <xf numFmtId="191" fontId="36" fillId="0" borderId="1" xfId="25" applyNumberFormat="1" applyFont="1" applyFill="1" applyBorder="1" applyAlignment="1">
      <alignment horizontal="right" vertical="center"/>
    </xf>
    <xf numFmtId="191" fontId="5" fillId="0" borderId="1" xfId="0" applyNumberFormat="1" applyFont="1" applyFill="1" applyBorder="1" applyAlignment="1">
      <alignment horizontal="left" vertical="center" wrapText="1"/>
    </xf>
    <xf numFmtId="207" fontId="14" fillId="0" borderId="1" xfId="25" applyNumberFormat="1" applyFont="1" applyFill="1" applyBorder="1" applyAlignment="1">
      <alignment vertical="center"/>
    </xf>
    <xf numFmtId="207" fontId="37" fillId="0" borderId="1" xfId="25" applyNumberFormat="1" applyFont="1" applyFill="1" applyBorder="1" applyAlignment="1">
      <alignment vertical="center" wrapText="1"/>
    </xf>
    <xf numFmtId="191" fontId="13" fillId="0" borderId="1" xfId="0" applyNumberFormat="1" applyFont="1" applyFill="1" applyBorder="1" applyAlignment="1">
      <alignment horizontal="center" vertical="center" wrapText="1"/>
    </xf>
    <xf numFmtId="0" fontId="27" fillId="0" borderId="0" xfId="691" applyFont="1" applyFill="1" applyBorder="1" applyAlignment="1">
      <alignment vertical="center"/>
    </xf>
    <xf numFmtId="208" fontId="33" fillId="0" borderId="0" xfId="0" applyNumberFormat="1" applyFont="1" applyFill="1" applyBorder="1" applyAlignment="1"/>
    <xf numFmtId="208" fontId="0" fillId="0" borderId="0" xfId="0" applyNumberFormat="1" applyFill="1" applyBorder="1" applyAlignment="1"/>
    <xf numFmtId="0" fontId="38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1" fontId="10" fillId="0" borderId="0" xfId="0" applyNumberFormat="1" applyFont="1" applyFill="1" applyAlignment="1">
      <alignment horizontal="center" vertical="center"/>
    </xf>
    <xf numFmtId="0" fontId="0" fillId="0" borderId="0" xfId="0" applyFont="1">
      <alignment vertical="center"/>
    </xf>
    <xf numFmtId="0" fontId="6" fillId="0" borderId="0" xfId="0" applyFont="1" applyAlignment="1">
      <alignment vertical="center" wrapText="1"/>
    </xf>
  </cellXfs>
  <cellStyles count="3553">
    <cellStyle name="常规" xfId="0" builtinId="0"/>
    <cellStyle name="强调文字颜色 6 2 29" xfId="1"/>
    <cellStyle name="差_2006年在职人员情况_2014年项目预算讨论稿-1.15" xfId="2"/>
    <cellStyle name="货币[0]" xfId="3" builtinId="7"/>
    <cellStyle name="20% - 强调文字颜色 4 2 27" xfId="4"/>
    <cellStyle name="60% - 强调文字颜色 1 11" xfId="5"/>
    <cellStyle name="20% - 强调文字颜色 6 2 12" xfId="6"/>
    <cellStyle name="输入" xfId="7" builtinId="20"/>
    <cellStyle name="60% - 强调文字颜色 2 14" xfId="8"/>
    <cellStyle name="40% - 强调文字颜色 1 13" xfId="9"/>
    <cellStyle name="常规 44" xfId="10"/>
    <cellStyle name="常规 39" xfId="11"/>
    <cellStyle name="货币" xfId="12" builtinId="4"/>
    <cellStyle name="20% - 强调文字颜色 3" xfId="13" builtinId="38"/>
    <cellStyle name="好_检验表_2016年项目预算讨论稿2016.1.7" xfId="14"/>
    <cellStyle name="20% - 强调文字颜色 4 2 14" xfId="15"/>
    <cellStyle name="args.style" xfId="16"/>
    <cellStyle name="Accent2 - 40%" xfId="17"/>
    <cellStyle name="千位分隔[0]" xfId="18" builtinId="6"/>
    <cellStyle name="标题 2 2 21" xfId="19"/>
    <cellStyle name="40% - 强调文字颜色 3" xfId="20" builtinId="39"/>
    <cellStyle name="标题 2 2 16" xfId="21"/>
    <cellStyle name="40% - 强调文字颜色 2 2 29" xfId="22"/>
    <cellStyle name="40% - 强调文字颜色 1 2 13" xfId="23"/>
    <cellStyle name="差" xfId="24" builtinId="27"/>
    <cellStyle name="千位分隔" xfId="25" builtinId="3"/>
    <cellStyle name="60% - 强调文字颜色 3" xfId="26" builtinId="40"/>
    <cellStyle name="警告文本 2 21" xfId="27"/>
    <cellStyle name="警告文本 2 16" xfId="28"/>
    <cellStyle name="超链接" xfId="29" builtinId="8"/>
    <cellStyle name="标题 4 2 16" xfId="30"/>
    <cellStyle name="标题 4 2 21" xfId="31"/>
    <cellStyle name="40% - 强调文字颜色 4 2 29" xfId="32"/>
    <cellStyle name="百分比" xfId="33" builtinId="5"/>
    <cellStyle name="强调文字颜色 3 2 24" xfId="34"/>
    <cellStyle name="强调文字颜色 3 2 19" xfId="35"/>
    <cellStyle name="60% - 强调文字颜色 3 13" xfId="36"/>
    <cellStyle name="20% - 强调文字颜色 1 11" xfId="37"/>
    <cellStyle name="40% - 强调文字颜色 2 12" xfId="38"/>
    <cellStyle name="60% - 强调文字颜色 4 2 14" xfId="39"/>
    <cellStyle name="差_2009年一般性转移支付标准工资_奖励补助测算5.22测试" xfId="40"/>
    <cellStyle name="20% - 强调文字颜色 1 2 17" xfId="41"/>
    <cellStyle name="20% - 强调文字颜色 1 2 22" xfId="42"/>
    <cellStyle name="已访问的超链接" xfId="43" builtinId="9"/>
    <cellStyle name="好_辽宁省2007年1-10月份一般预算收入超收及安排情况统计表_2014年项目预算讨论稿-1.15" xfId="44"/>
    <cellStyle name="_ET_STYLE_NoName_00__Sheet3" xfId="45"/>
    <cellStyle name="20% - 强调文字颜色 4 5" xfId="46"/>
    <cellStyle name="注释" xfId="47" builtinId="10"/>
    <cellStyle name="60% - 强调文字颜色 2 3" xfId="48"/>
    <cellStyle name="60% - 强调文字颜色 2" xfId="49" builtinId="36"/>
    <cellStyle name="警告文本 2 20" xfId="50"/>
    <cellStyle name="警告文本 2 15" xfId="51"/>
    <cellStyle name="差_2007年政法部门业务指标" xfId="52"/>
    <cellStyle name="差_教师绩效工资测算表（离退休按各地上报数测算）2009年1月1日" xfId="53"/>
    <cellStyle name="标题 4" xfId="54" builtinId="19"/>
    <cellStyle name="20% - 强调文字颜色 5 2 25" xfId="55"/>
    <cellStyle name="警告文本" xfId="56" builtinId="11"/>
    <cellStyle name="差_奖励补助测算5.22测试" xfId="57"/>
    <cellStyle name="差_云南省2008年转移支付测算——州市本级考核部分及政策性测算_2014年项目预算讨论稿-1.15" xfId="58"/>
    <cellStyle name="标题" xfId="59" builtinId="15"/>
    <cellStyle name="好_10月月报大表_2015年项目预算讨论稿11.13" xfId="60"/>
    <cellStyle name="差_2009年一般性转移支付标准工资_奖励补助测算7.25 (version 1) (version 1)_2015年项目预算讨论稿11.13" xfId="61"/>
    <cellStyle name="强调文字颜色 1 2 3" xfId="62"/>
    <cellStyle name="60% - 强调文字颜色 4 11" xfId="63"/>
    <cellStyle name="40% - 强调文字颜色 3 10" xfId="64"/>
    <cellStyle name="解释性文本" xfId="65" builtinId="53"/>
    <cellStyle name="强调文字颜色 2 13" xfId="66"/>
    <cellStyle name="Accent3_2014年项目预算讨论稿-1.15" xfId="67"/>
    <cellStyle name="差_2007年检察院案件数_2014年项目预算讨论稿-1.15" xfId="68"/>
    <cellStyle name="标题 1" xfId="69" builtinId="16"/>
    <cellStyle name="20% - 强调文字颜色 5 2 17" xfId="70"/>
    <cellStyle name="20% - 强调文字颜色 5 2 22" xfId="71"/>
    <cellStyle name="标题 2" xfId="72" builtinId="17"/>
    <cellStyle name="20% - 强调文字颜色 5 2 18" xfId="73"/>
    <cellStyle name="20% - 强调文字颜色 5 2 23" xfId="74"/>
    <cellStyle name="60% - 强调文字颜色 1" xfId="75" builtinId="32"/>
    <cellStyle name="警告文本 2 14" xfId="76"/>
    <cellStyle name="好_0605石屏县_2015年项目预算讨论稿11.13" xfId="77"/>
    <cellStyle name="_Book1_1_2014年项目预算讨论稿-1.15" xfId="78"/>
    <cellStyle name="标题 3" xfId="79" builtinId="18"/>
    <cellStyle name="20% - 强调文字颜色 5 2 19" xfId="80"/>
    <cellStyle name="20% - 强调文字颜色 5 2 24" xfId="81"/>
    <cellStyle name="60% - 强调文字颜色 4" xfId="82" builtinId="44"/>
    <cellStyle name="警告文本 2 22" xfId="83"/>
    <cellStyle name="警告文本 2 17" xfId="84"/>
    <cellStyle name="输出" xfId="85" builtinId="21"/>
    <cellStyle name="强调文字颜色 1 2 27" xfId="86"/>
    <cellStyle name="常规 90" xfId="87"/>
    <cellStyle name="常规 85" xfId="88"/>
    <cellStyle name="计算" xfId="89" builtinId="22"/>
    <cellStyle name="差_2006年全省财力计算表（中央、决算）_2015年项目预算讨论稿11.13" xfId="90"/>
    <cellStyle name="好 2 27" xfId="91"/>
    <cellStyle name="60% - 强调文字颜色 6 18" xfId="92"/>
    <cellStyle name="40% - 强调文字颜色 5 22" xfId="93"/>
    <cellStyle name="40% - 强调文字颜色 5 17" xfId="94"/>
    <cellStyle name="20% - 强调文字颜色 4 16" xfId="95"/>
    <cellStyle name="20% - 强调文字颜色 4 21" xfId="96"/>
    <cellStyle name="60% - 强调文字颜色 6 23" xfId="97"/>
    <cellStyle name="检查单元格" xfId="98" builtinId="23"/>
    <cellStyle name="20% - 强调文字颜色 6" xfId="99" builtinId="50"/>
    <cellStyle name="好_三季度－表二" xfId="100"/>
    <cellStyle name="40% - 强调文字颜色 5 2 23" xfId="101"/>
    <cellStyle name="40% - 强调文字颜色 5 2 18" xfId="102"/>
    <cellStyle name="t_HVAC Equipment (3)_P020161213560258553512" xfId="103"/>
    <cellStyle name="计算 2 27" xfId="104"/>
    <cellStyle name="40% - 强调文字颜色 1 2 9" xfId="105"/>
    <cellStyle name="Currency [0]" xfId="106"/>
    <cellStyle name="强调文字颜色 2" xfId="107" builtinId="33"/>
    <cellStyle name="20% - 强调文字颜色 2 2_本公支" xfId="108"/>
    <cellStyle name="好_地方配套按人均增幅控制8.31（调整结案率后）xl_2015年项目预算讨论稿11.13" xfId="109"/>
    <cellStyle name="差_教育厅提供义务教育及高中教师人数（2009年1月6日）" xfId="110"/>
    <cellStyle name="链接单元格" xfId="111" builtinId="24"/>
    <cellStyle name="汇总" xfId="112" builtinId="25"/>
    <cellStyle name="差_Book2" xfId="113"/>
    <cellStyle name="适中 2 5" xfId="114"/>
    <cellStyle name="好_汇总_2016年项目预算讨论稿2016.1.7" xfId="115"/>
    <cellStyle name="60% - 强调文字颜色 1 2 11" xfId="116"/>
    <cellStyle name="好" xfId="117" builtinId="26"/>
    <cellStyle name="差_5334_2006年迪庆县级财政报表附表_2015年项目预算讨论稿11.13" xfId="118"/>
    <cellStyle name="差 12" xfId="119"/>
    <cellStyle name="适中" xfId="120" builtinId="28"/>
    <cellStyle name="40% - 强调文字颜色 6 20" xfId="121"/>
    <cellStyle name="40% - 强调文字颜色 6 15" xfId="122"/>
    <cellStyle name="20% - 强调文字颜色 5 14" xfId="123"/>
    <cellStyle name="差_5334_2006年迪庆县级财政报表附表_2016年项目预算讨论稿2016.1.7" xfId="124"/>
    <cellStyle name="_Book1_5" xfId="125"/>
    <cellStyle name="20% - 强调文字颜色 3 3" xfId="126"/>
    <cellStyle name="20% - 强调文字颜色 5" xfId="127" builtinId="46"/>
    <cellStyle name="好_2009年一般性转移支付标准工资_~5676413_2014年项目预算讨论稿-1.15" xfId="128"/>
    <cellStyle name="40% - 强调文字颜色 5 2 22" xfId="129"/>
    <cellStyle name="40% - 强调文字颜色 5 2 17" xfId="130"/>
    <cellStyle name="标题 3 2_P020161213560258553512" xfId="131"/>
    <cellStyle name="输出 2 25" xfId="132"/>
    <cellStyle name="Accent5_2014年项目预算讨论稿-1.15" xfId="133"/>
    <cellStyle name="计算 2 26" xfId="134"/>
    <cellStyle name="40% - 强调文字颜色 1 2 8" xfId="135"/>
    <cellStyle name="20% - 强调文字颜色 2 25" xfId="136"/>
    <cellStyle name="强调文字颜色 1" xfId="137" builtinId="29"/>
    <cellStyle name="差_10月月报大表_2016年项目预算讨论稿2016.1.7" xfId="138"/>
    <cellStyle name="20% - 强调文字颜色 1" xfId="139" builtinId="30"/>
    <cellStyle name="40% - 强调文字颜色 6 2 29" xfId="140"/>
    <cellStyle name="_ET_STYLE_NoName_00__附件1：基数核对表" xfId="141"/>
    <cellStyle name="标题 5 15" xfId="142"/>
    <cellStyle name="标题 5 20" xfId="143"/>
    <cellStyle name="40% - 强调文字颜色 2 2 27" xfId="144"/>
    <cellStyle name="差_奖励补助测算7.25 (version 1) (version 1)_2016年项目预算讨论稿2016.1.7" xfId="145"/>
    <cellStyle name="40% - 强调文字颜色 1" xfId="146" builtinId="31"/>
    <cellStyle name="标题 2 2 14" xfId="147"/>
    <cellStyle name="20% - 强调文字颜色 2" xfId="148" builtinId="34"/>
    <cellStyle name="40% - 强调文字颜色 2" xfId="149" builtinId="35"/>
    <cellStyle name="标题 2 2 15" xfId="150"/>
    <cellStyle name="标题 2 2 20" xfId="151"/>
    <cellStyle name="40% - 强调文字颜色 2 2 28" xfId="152"/>
    <cellStyle name="强调文字颜色 3" xfId="153" builtinId="37"/>
    <cellStyle name="PSChar" xfId="154"/>
    <cellStyle name="强调文字颜色 4" xfId="155" builtinId="41"/>
    <cellStyle name="20% - 强调文字颜色 4" xfId="156" builtinId="42"/>
    <cellStyle name="40% - 强调文字颜色 4" xfId="157" builtinId="43"/>
    <cellStyle name="标题 2 2 17" xfId="158"/>
    <cellStyle name="标题 2 2 22" xfId="159"/>
    <cellStyle name="强调文字颜色 5" xfId="160" builtinId="45"/>
    <cellStyle name="40% - 强调文字颜色 5" xfId="161" builtinId="47"/>
    <cellStyle name="标题 2 2 18" xfId="162"/>
    <cellStyle name="标题 2 2 23" xfId="163"/>
    <cellStyle name="60% - 强调文字颜色 5" xfId="164" builtinId="48"/>
    <cellStyle name="警告文本 2 23" xfId="165"/>
    <cellStyle name="警告文本 2 18" xfId="166"/>
    <cellStyle name="强调文字颜色 6" xfId="167" builtinId="49"/>
    <cellStyle name="40% - 强调文字颜色 6" xfId="168" builtinId="51"/>
    <cellStyle name="标题 2 2 19" xfId="169"/>
    <cellStyle name="标题 2 2 24" xfId="170"/>
    <cellStyle name="标题 5 9" xfId="171"/>
    <cellStyle name="_弱电系统设备配置报价清单" xfId="172"/>
    <cellStyle name="0,0&#13;&#10;NA&#13;&#10;" xfId="173"/>
    <cellStyle name="差_2009年一般性转移支付标准工资_奖励补助测算5.22测试_2014年项目预算讨论稿-1.15" xfId="174"/>
    <cellStyle name="60% - 强调文字颜色 6" xfId="175" builtinId="52"/>
    <cellStyle name="警告文本 2 24" xfId="176"/>
    <cellStyle name="警告文本 2 19" xfId="177"/>
    <cellStyle name="好_汇总-县级财政报表附表" xfId="178"/>
    <cellStyle name="40% - 强调文字颜色 6 11" xfId="179"/>
    <cellStyle name="20% - 强调文字颜色 5 10" xfId="180"/>
    <cellStyle name="标题 2 2 26" xfId="181"/>
    <cellStyle name="_Book1_1" xfId="182"/>
    <cellStyle name="检查单元格 2 24" xfId="183"/>
    <cellStyle name="检查单元格 2 19" xfId="184"/>
    <cellStyle name="_2011年广西城乡风貌改造三期工程综合整治项目进度表6.07" xfId="185"/>
    <cellStyle name="好_530623_2006年县级财政报表附表_2016年项目预算讨论稿2016.1.7" xfId="186"/>
    <cellStyle name="_20100326高清市院遂宁检察院1080P配置清单26日改" xfId="187"/>
    <cellStyle name="差_22湖南_2016年项目预算讨论稿2016.1.7" xfId="188"/>
    <cellStyle name="40% - 强调文字颜色 3 2 14" xfId="189"/>
    <cellStyle name="_Book1_1_预留拨付情况8.31刘咪" xfId="190"/>
    <cellStyle name="检查单元格 2 2" xfId="191"/>
    <cellStyle name="常规 108" xfId="192"/>
    <cellStyle name="常规 113" xfId="193"/>
    <cellStyle name="好_汇总-县级财政报表附表_2015年项目预算讨论稿11.13" xfId="194"/>
    <cellStyle name="60% - 强调文字颜色 6 2 22" xfId="195"/>
    <cellStyle name="60% - 强调文字颜色 6 2 17" xfId="196"/>
    <cellStyle name="好_33甘肃" xfId="197"/>
    <cellStyle name="差_Book1_1_2016年项目预算讨论稿2016.1.7" xfId="198"/>
    <cellStyle name="_Book1_1_2015年项目预算讨论稿11.13" xfId="199"/>
    <cellStyle name="20% - 强调文字颜色 3 2 25" xfId="200"/>
    <cellStyle name="好_05潍坊_2014年项目预算讨论稿-1.15" xfId="201"/>
    <cellStyle name="?鹎%U龡&amp;H齲_x0001_C铣_x0014__x0007__x0001__x0001_" xfId="202"/>
    <cellStyle name="_2013年本级预算草案20121206（晚上厅长议后修改，按8％）" xfId="203"/>
    <cellStyle name="差_云南省2008年转移支付测算——州市本级考核部分及政策性测算_2016年项目预算讨论稿2016.1.7" xfId="204"/>
    <cellStyle name="40% - 强调文字颜色 6 2 5" xfId="205"/>
    <cellStyle name="差_云南省2008年中小学教职工情况（教育厅提供20090101加工整理）_2015年项目预算讨论稿11.13" xfId="206"/>
    <cellStyle name="好_指标五_2015年项目预算讨论稿11.13" xfId="207"/>
    <cellStyle name="40% - 强调文字颜色 6 2 14" xfId="208"/>
    <cellStyle name="60% - 强调文字颜色 3 12" xfId="209"/>
    <cellStyle name="20% - 强调文字颜色 1 10" xfId="210"/>
    <cellStyle name="40% - 强调文字颜色 2 11" xfId="211"/>
    <cellStyle name="好_05玉溪_2014年项目预算讨论稿-1.15" xfId="212"/>
    <cellStyle name="60% - 强调文字颜色 4 2 13" xfId="213"/>
    <cellStyle name="60% - 强调文字颜色 1 9" xfId="214"/>
    <cellStyle name="20% - 强调文字颜色 1 2 16" xfId="215"/>
    <cellStyle name="20% - 强调文字颜色 1 2 21" xfId="216"/>
    <cellStyle name="_Book1" xfId="217"/>
    <cellStyle name="40% - 强调文字颜色 2 2 11" xfId="218"/>
    <cellStyle name="差_27重庆_2016年项目预算讨论稿2016.1.7" xfId="219"/>
    <cellStyle name="_Book1_1_2015年部门预算项目明细10.15" xfId="220"/>
    <cellStyle name="差_530629_2006年县级财政报表附表" xfId="221"/>
    <cellStyle name="20% - 强调文字颜色 2 6" xfId="222"/>
    <cellStyle name="常规 2_（企业处-国有资本经营预算部分）5西~1" xfId="223"/>
    <cellStyle name="40% - 强调文字颜色 6 12" xfId="224"/>
    <cellStyle name="20% - 强调文字颜色 5 11" xfId="225"/>
    <cellStyle name="标题 2 2 27" xfId="226"/>
    <cellStyle name="_Book1_2" xfId="227"/>
    <cellStyle name="40% - 强调文字颜色 6 13" xfId="228"/>
    <cellStyle name="20% - 强调文字颜色 5 12" xfId="229"/>
    <cellStyle name="标题 2 2 28" xfId="230"/>
    <cellStyle name="_Book1_3" xfId="231"/>
    <cellStyle name="40% - 强调文字颜色 6 14" xfId="232"/>
    <cellStyle name="20% - 强调文字颜色 5 13" xfId="233"/>
    <cellStyle name="标题 2 2 29" xfId="234"/>
    <cellStyle name="_Book1_4" xfId="235"/>
    <cellStyle name="适中 7" xfId="236"/>
    <cellStyle name="差_2009年一般性转移支付标准工资_地方配套按人均增幅控制8.30xl_2016年项目预算讨论稿2016.1.7" xfId="237"/>
    <cellStyle name="20% - 强调文字颜色 3 2" xfId="238"/>
    <cellStyle name="_Book1_P020161213560258553512" xfId="239"/>
    <cellStyle name="60% - 强调文字颜色 5 2 25" xfId="240"/>
    <cellStyle name="_ET_STYLE_NoName_00_" xfId="241"/>
    <cellStyle name="输入 7" xfId="242"/>
    <cellStyle name="20% - 强调文字颜色 2 2 28" xfId="243"/>
    <cellStyle name="t_P020161213560258553512" xfId="244"/>
    <cellStyle name="_ET_STYLE_NoName_00__Book1" xfId="245"/>
    <cellStyle name="_ET_STYLE_NoName_00__Book1_1" xfId="246"/>
    <cellStyle name="20% - 强调文字颜色 6 2 27" xfId="247"/>
    <cellStyle name="_ET_STYLE_NoName_00__Book1_2" xfId="248"/>
    <cellStyle name="20% - 强调文字颜色 6 2 28" xfId="249"/>
    <cellStyle name="_ET_STYLE_NoName_00__Book1_P020161213560258553512" xfId="250"/>
    <cellStyle name="20% - 强调文字颜色 5 2 10" xfId="251"/>
    <cellStyle name="_ET_STYLE_NoName_00__P020161213560258553512" xfId="252"/>
    <cellStyle name="_ET_STYLE_NoName_00__表一：基数核对表" xfId="253"/>
    <cellStyle name="Input_2014年项目预算讨论稿-1.15" xfId="254"/>
    <cellStyle name="_本公支" xfId="255"/>
    <cellStyle name="标题 1 2 17" xfId="256"/>
    <cellStyle name="标题 1 2 22" xfId="257"/>
    <cellStyle name="标题 3 4" xfId="258"/>
    <cellStyle name="好_2007年政法部门业务指标_2014年项目预算讨论稿-1.15" xfId="259"/>
    <cellStyle name="常规 104" xfId="260"/>
    <cellStyle name="60% - 强调文字颜色 6 2 13" xfId="261"/>
    <cellStyle name="20% - 强调文字颜色 3 2 16" xfId="262"/>
    <cellStyle name="20% - 强调文字颜色 3 2 21" xfId="263"/>
    <cellStyle name="强调文字颜色 5 2 23" xfId="264"/>
    <cellStyle name="强调文字颜色 5 2 18" xfId="265"/>
    <cellStyle name="好_2011年09月月报大表" xfId="266"/>
    <cellStyle name="_附表1&amp;2：2013年各级财政预算汇总表" xfId="267"/>
    <cellStyle name="60% - 强调文字颜色 5 2 27" xfId="268"/>
    <cellStyle name="Milliers [0]_!!!GO" xfId="269"/>
    <cellStyle name="差_县级公安机关公用经费标准奖励测算方案（定稿）_2014年项目预算讨论稿-1.15" xfId="270"/>
    <cellStyle name="_汇总表12年2月3日日作登陇穷建设投资统计表" xfId="271"/>
    <cellStyle name="差_2008年县级公安保障标准落实奖励经费分配测算_2016年项目预算讨论稿2016.1.7" xfId="272"/>
    <cellStyle name="强调文字颜色 2 2 2" xfId="273"/>
    <cellStyle name="20% - Accent1" xfId="274"/>
    <cellStyle name="Accent1 - 20%" xfId="275"/>
    <cellStyle name="强调文字颜色 2 2 3" xfId="276"/>
    <cellStyle name="好_0605石屏县_2016年项目预算讨论稿2016.1.7" xfId="277"/>
    <cellStyle name="20% - Accent2" xfId="278"/>
    <cellStyle name="强调文字颜色 2 2 4" xfId="279"/>
    <cellStyle name="20% - Accent3" xfId="280"/>
    <cellStyle name="强调文字颜色 2 2 5" xfId="281"/>
    <cellStyle name="20% - Accent4" xfId="282"/>
    <cellStyle name="强调文字颜色 2 2 6" xfId="283"/>
    <cellStyle name="20% - Accent5" xfId="284"/>
    <cellStyle name="差_27重庆_2015年项目预算讨论稿11.13" xfId="285"/>
    <cellStyle name="强调文字颜色 2 2 7" xfId="286"/>
    <cellStyle name="20% - Accent6" xfId="287"/>
    <cellStyle name="差_2015年项目预算讨论稿11.13" xfId="288"/>
    <cellStyle name="60% - 强调文字颜色 3 14" xfId="289"/>
    <cellStyle name="20% - 强调文字颜色 1 12" xfId="290"/>
    <cellStyle name="40% - 强调文字颜色 2 13" xfId="291"/>
    <cellStyle name="60% - 强调文字颜色 4 2 20" xfId="292"/>
    <cellStyle name="60% - 强调文字颜色 4 2 15" xfId="293"/>
    <cellStyle name="20% - 强调文字颜色 1 2 18" xfId="294"/>
    <cellStyle name="20% - 强调文字颜色 1 2 23" xfId="295"/>
    <cellStyle name="差_34青海" xfId="296"/>
    <cellStyle name="差_2007年可用财力_2016年项目预算讨论稿2016.1.7" xfId="297"/>
    <cellStyle name="60% - 强调文字颜色 3 20" xfId="298"/>
    <cellStyle name="60% - 强调文字颜色 3 15" xfId="299"/>
    <cellStyle name="20% - 强调文字颜色 1 13" xfId="300"/>
    <cellStyle name="40% - 强调文字颜色 2 14" xfId="301"/>
    <cellStyle name="60% - 强调文字颜色 4 2 21" xfId="302"/>
    <cellStyle name="60% - 强调文字颜色 4 2 16" xfId="303"/>
    <cellStyle name="差_10月月报大表" xfId="304"/>
    <cellStyle name="差_业务工作量指标_2016年项目预算讨论稿2016.1.7" xfId="305"/>
    <cellStyle name="好_县级基础数据_2016年项目预算讨论稿2016.1.7" xfId="306"/>
    <cellStyle name="20% - 强调文字颜色 1 2 19" xfId="307"/>
    <cellStyle name="20% - 强调文字颜色 1 2 24" xfId="308"/>
    <cellStyle name="60% - 强调文字颜色 3 21" xfId="309"/>
    <cellStyle name="60% - 强调文字颜色 3 16" xfId="310"/>
    <cellStyle name="20% - 强调文字颜色 1 14" xfId="311"/>
    <cellStyle name="40% - 强调文字颜色 2 15" xfId="312"/>
    <cellStyle name="40% - 强调文字颜色 2 20" xfId="313"/>
    <cellStyle name="60% - 强调文字颜色 4 2 22" xfId="314"/>
    <cellStyle name="60% - 强调文字颜色 4 2 17" xfId="315"/>
    <cellStyle name="20% - 强调文字颜色 1 2 25" xfId="316"/>
    <cellStyle name="60% - 强调文字颜色 3 22" xfId="317"/>
    <cellStyle name="60% - 强调文字颜色 3 17" xfId="318"/>
    <cellStyle name="20% - 强调文字颜色 1 15" xfId="319"/>
    <cellStyle name="20% - 强调文字颜色 1 20" xfId="320"/>
    <cellStyle name="40% - 强调文字颜色 2 16" xfId="321"/>
    <cellStyle name="40% - 强调文字颜色 2 21" xfId="322"/>
    <cellStyle name="差_下半年禁毒办案经费分配2544.3万元_2016年项目预算讨论稿2016.1.7" xfId="323"/>
    <cellStyle name="60% - 强调文字颜色 4 2 23" xfId="324"/>
    <cellStyle name="60% - 强调文字颜色 4 2 18" xfId="325"/>
    <cellStyle name="20% - 强调文字颜色 1 2 26" xfId="326"/>
    <cellStyle name="Millares [0]_96 Risk" xfId="327"/>
    <cellStyle name="60% - 强调文字颜色 3 23" xfId="328"/>
    <cellStyle name="60% - 强调文字颜色 3 18" xfId="329"/>
    <cellStyle name="20% - 强调文字颜色 1 16" xfId="330"/>
    <cellStyle name="20% - 强调文字颜色 1 21" xfId="331"/>
    <cellStyle name="40% - 强调文字颜色 2 17" xfId="332"/>
    <cellStyle name="40% - 强调文字颜色 2 22" xfId="333"/>
    <cellStyle name="60% - 强调文字颜色 4 2 24" xfId="334"/>
    <cellStyle name="60% - 强调文字颜色 4 2 19" xfId="335"/>
    <cellStyle name="20% - 强调文字颜色 1 2 27" xfId="336"/>
    <cellStyle name="60% - 强调文字颜色 3 24" xfId="337"/>
    <cellStyle name="60% - 强调文字颜色 3 19" xfId="338"/>
    <cellStyle name="20% - 强调文字颜色 1 17" xfId="339"/>
    <cellStyle name="20% - 强调文字颜色 1 22" xfId="340"/>
    <cellStyle name="40% - 强调文字颜色 2 18" xfId="341"/>
    <cellStyle name="40% - 强调文字颜色 2 23" xfId="342"/>
    <cellStyle name="差_汇总-县级财政报表附表_2015年项目预算讨论稿11.13" xfId="343"/>
    <cellStyle name="Accent4 - 20%" xfId="344"/>
    <cellStyle name="60% - 强调文字颜色 4 2 25" xfId="345"/>
    <cellStyle name="20% - 强调文字颜色 1 2 28" xfId="346"/>
    <cellStyle name="60% - 强调文字颜色 3 25" xfId="347"/>
    <cellStyle name="20% - 强调文字颜色 1 18" xfId="348"/>
    <cellStyle name="20% - 强调文字颜色 1 23" xfId="349"/>
    <cellStyle name="40% - 强调文字颜色 2 19" xfId="350"/>
    <cellStyle name="40% - 强调文字颜色 2 24" xfId="351"/>
    <cellStyle name="60% - 强调文字颜色 4 2 26" xfId="352"/>
    <cellStyle name="差_财政支出对上级的依赖程度_2015年项目预算讨论稿11.13" xfId="353"/>
    <cellStyle name="20% - 强调文字颜色 1 2 29" xfId="354"/>
    <cellStyle name="好_江西超收收入安排（1-10月份）新" xfId="355"/>
    <cellStyle name="20% - 强调文字颜色 1 19" xfId="356"/>
    <cellStyle name="20% - 强调文字颜色 1 24" xfId="357"/>
    <cellStyle name="40% - 强调文字颜色 2 25" xfId="358"/>
    <cellStyle name="强调文字颜色 2 2 12" xfId="359"/>
    <cellStyle name="好_530629_2006年县级财政报表附表_2016年项目预算讨论稿2016.1.7" xfId="360"/>
    <cellStyle name="20% - 强调文字颜色 1 2" xfId="361"/>
    <cellStyle name="60% - 强调文字颜色 1 3" xfId="362"/>
    <cellStyle name="20% - 强调文字颜色 1 2 10" xfId="363"/>
    <cellStyle name="40% - 强调文字颜色 6 22" xfId="364"/>
    <cellStyle name="40% - 强调文字颜色 6 17" xfId="365"/>
    <cellStyle name="20% - 强调文字颜色 5 16" xfId="366"/>
    <cellStyle name="20% - 强调文字颜色 5 21" xfId="367"/>
    <cellStyle name="20% - 强调文字颜色 3 5" xfId="368"/>
    <cellStyle name="差_M03" xfId="369"/>
    <cellStyle name="60% - 强调文字颜色 1 4" xfId="370"/>
    <cellStyle name="20% - 强调文字颜色 1 2 11" xfId="371"/>
    <cellStyle name="40% - 强调文字颜色 6 23" xfId="372"/>
    <cellStyle name="40% - 强调文字颜色 6 18" xfId="373"/>
    <cellStyle name="20% - 强调文字颜色 5 17" xfId="374"/>
    <cellStyle name="20% - 强调文字颜色 5 22" xfId="375"/>
    <cellStyle name="20% - 强调文字颜色 3 6" xfId="376"/>
    <cellStyle name="差_2006年在职人员情况_2015年项目预算讨论稿11.13" xfId="377"/>
    <cellStyle name="60% - 强调文字颜色 1 5" xfId="378"/>
    <cellStyle name="20% - 强调文字颜色 1 2 12" xfId="379"/>
    <cellStyle name="40% - 强调文字颜色 6 24" xfId="380"/>
    <cellStyle name="40% - 强调文字颜色 6 19" xfId="381"/>
    <cellStyle name="20% - 强调文字颜色 5 18" xfId="382"/>
    <cellStyle name="20% - 强调文字颜色 5 23" xfId="383"/>
    <cellStyle name="20% - 强调文字颜色 3 7" xfId="384"/>
    <cellStyle name="60% - 强调文字颜色 4 2 10" xfId="385"/>
    <cellStyle name="40% - 强调文字颜色 6 25" xfId="386"/>
    <cellStyle name="20% - 强调文字颜色 5 19" xfId="387"/>
    <cellStyle name="20% - 强调文字颜色 5 24" xfId="388"/>
    <cellStyle name="60% - 强调文字颜色 1 6" xfId="389"/>
    <cellStyle name="20% - 强调文字颜色 1 2 13" xfId="390"/>
    <cellStyle name="20% - 强调文字颜色 3 8" xfId="391"/>
    <cellStyle name="60% - 强调文字颜色 4 2 11" xfId="392"/>
    <cellStyle name="20% - 强调文字颜色 5 25" xfId="393"/>
    <cellStyle name="60% - 强调文字颜色 1 7" xfId="394"/>
    <cellStyle name="20% - 强调文字颜色 1 2 14" xfId="395"/>
    <cellStyle name="60% - 强调文字颜色 3 10" xfId="396"/>
    <cellStyle name="20% - 强调文字颜色 3 9" xfId="397"/>
    <cellStyle name="60% - 强调文字颜色 3 11" xfId="398"/>
    <cellStyle name="40% - 强调文字颜色 2 10" xfId="399"/>
    <cellStyle name="60% - 强调文字颜色 4 2 12" xfId="400"/>
    <cellStyle name="60% - 强调文字颜色 1 8" xfId="401"/>
    <cellStyle name="20% - 强调文字颜色 1 2 15" xfId="402"/>
    <cellStyle name="20% - 强调文字颜色 1 2 20" xfId="403"/>
    <cellStyle name="好_教师绩效工资测算表（离退休按各地上报数测算）2009年1月1日_2016年项目预算讨论稿2016.1.7" xfId="404"/>
    <cellStyle name="20% - 强调文字颜色 1 2 2" xfId="405"/>
    <cellStyle name="40% - 强调文字颜色 2 2 7" xfId="406"/>
    <cellStyle name="好_奖励补助测算7.25" xfId="407"/>
    <cellStyle name="60% - 强调文字颜色 5 10" xfId="408"/>
    <cellStyle name="20% - 强调文字颜色 1 2 3" xfId="409"/>
    <cellStyle name="40% - 强调文字颜色 2 2 8" xfId="410"/>
    <cellStyle name="40% - 强调文字颜色 2 2" xfId="411"/>
    <cellStyle name="40% - 强调文字颜色 2 3" xfId="412"/>
    <cellStyle name="60% - 强调文字颜色 5 11" xfId="413"/>
    <cellStyle name="40% - 强调文字颜色 4 10" xfId="414"/>
    <cellStyle name="20% - 强调文字颜色 1 2 4" xfId="415"/>
    <cellStyle name="40% - 强调文字颜色 2 2 9" xfId="416"/>
    <cellStyle name="40% - 强调文字颜色 2 4" xfId="417"/>
    <cellStyle name="60% - 强调文字颜色 5 12" xfId="418"/>
    <cellStyle name="40% - 强调文字颜色 4 11" xfId="419"/>
    <cellStyle name="20% - 强调文字颜色 1 2 5" xfId="420"/>
    <cellStyle name="20% - 强调文字颜色 3 10" xfId="421"/>
    <cellStyle name="40% - 强调文字颜色 2 5" xfId="422"/>
    <cellStyle name="60% - 强调文字颜色 5 13" xfId="423"/>
    <cellStyle name="40% - 强调文字颜色 4 12" xfId="424"/>
    <cellStyle name="20% - 强调文字颜色 1 2 6" xfId="425"/>
    <cellStyle name="20% - 强调文字颜色 3 11" xfId="426"/>
    <cellStyle name="警告文本 2_本公支" xfId="427"/>
    <cellStyle name="40% - 强调文字颜色 2 6" xfId="428"/>
    <cellStyle name="60% - 强调文字颜色 5 14" xfId="429"/>
    <cellStyle name="40% - 强调文字颜色 4 13" xfId="430"/>
    <cellStyle name="20% - 强调文字颜色 1 2 7" xfId="431"/>
    <cellStyle name="20% - 强调文字颜色 3 12" xfId="432"/>
    <cellStyle name="40% - 强调文字颜色 2 7" xfId="433"/>
    <cellStyle name="差_2009年一般性转移支付标准工资_奖励补助测算5.24冯铸_2014年项目预算讨论稿-1.15" xfId="434"/>
    <cellStyle name="差_下半年禁毒办案经费分配2544.3万元" xfId="435"/>
    <cellStyle name="差_义务教育阶段教职工人数（教育厅提供最终）_2014年项目预算讨论稿-1.15" xfId="436"/>
    <cellStyle name="60% - 强调文字颜色 5 20" xfId="437"/>
    <cellStyle name="60% - 强调文字颜色 5 15" xfId="438"/>
    <cellStyle name="40% - 强调文字颜色 4 14" xfId="439"/>
    <cellStyle name="20% - 强调文字颜色 1 2 8" xfId="440"/>
    <cellStyle name="20% - 强调文字颜色 3 13" xfId="441"/>
    <cellStyle name="好_同德_2015年项目预算讨论稿11.13" xfId="442"/>
    <cellStyle name="60% - 强调文字颜色 5 21" xfId="443"/>
    <cellStyle name="60% - 强调文字颜色 5 16" xfId="444"/>
    <cellStyle name="40% - 强调文字颜色 4 20" xfId="445"/>
    <cellStyle name="40% - 强调文字颜色 4 15" xfId="446"/>
    <cellStyle name="20% - 强调文字颜色 1 2 9" xfId="447"/>
    <cellStyle name="20% - 强调文字颜色 3 14" xfId="448"/>
    <cellStyle name="好 2 29" xfId="449"/>
    <cellStyle name="40% - 强调文字颜色 5 24" xfId="450"/>
    <cellStyle name="40% - 强调文字颜色 5 19" xfId="451"/>
    <cellStyle name="20% - 强调文字颜色 4 18" xfId="452"/>
    <cellStyle name="20% - 强调文字颜色 4 23" xfId="453"/>
    <cellStyle name="60% - 强调文字颜色 6 25" xfId="454"/>
    <cellStyle name="20% - 强调文字颜色 1 2_本公支" xfId="455"/>
    <cellStyle name="差_2007年人员分部门统计表_2016年项目预算讨论稿2016.1.7" xfId="456"/>
    <cellStyle name="20% - 强调文字颜色 1 25" xfId="457"/>
    <cellStyle name="强调文字颜色 2 2 13" xfId="458"/>
    <cellStyle name="20% - 强调文字颜色 1 3" xfId="459"/>
    <cellStyle name="强调文字颜色 2 2 14" xfId="460"/>
    <cellStyle name="20% - 强调文字颜色 1 4" xfId="461"/>
    <cellStyle name="强调文字颜色 2 2 20" xfId="462"/>
    <cellStyle name="强调文字颜色 2 2 15" xfId="463"/>
    <cellStyle name="20% - 强调文字颜色 1 5" xfId="464"/>
    <cellStyle name="好_奖励补助测算7.23_2014年项目预算讨论稿-1.15" xfId="465"/>
    <cellStyle name="好_530623_2006年县级财政报表附表_2015年项目预算讨论稿11.13" xfId="466"/>
    <cellStyle name="差_22湖南_2015年项目预算讨论稿11.13" xfId="467"/>
    <cellStyle name="强调文字颜色 2 2 21" xfId="468"/>
    <cellStyle name="强调文字颜色 2 2 16" xfId="469"/>
    <cellStyle name="20% - 强调文字颜色 1 6" xfId="470"/>
    <cellStyle name="强调文字颜色 2 2 22" xfId="471"/>
    <cellStyle name="强调文字颜色 2 2 17" xfId="472"/>
    <cellStyle name="20% - 强调文字颜色 1 7" xfId="473"/>
    <cellStyle name="强调文字颜色 2 2 23" xfId="474"/>
    <cellStyle name="强调文字颜色 2 2 18" xfId="475"/>
    <cellStyle name="好_2008云南省分县市中小学教职工统计表（教育厅提供）" xfId="476"/>
    <cellStyle name="20% - 强调文字颜色 1 8" xfId="477"/>
    <cellStyle name="强调文字颜色 2 2 24" xfId="478"/>
    <cellStyle name="强调文字颜色 2 2 19" xfId="479"/>
    <cellStyle name="20% - 强调文字颜色 1 9" xfId="480"/>
    <cellStyle name="强调文字颜色 1 2 4" xfId="481"/>
    <cellStyle name="60% - 强调文字颜色 4 12" xfId="482"/>
    <cellStyle name="40% - 强调文字颜色 3 11" xfId="483"/>
    <cellStyle name="20% - 强调文字颜色 2 10" xfId="484"/>
    <cellStyle name="强调文字颜色 1 2 5" xfId="485"/>
    <cellStyle name="60% - 强调文字颜色 4 13" xfId="486"/>
    <cellStyle name="40% - 强调文字颜色 3 12" xfId="487"/>
    <cellStyle name="20% - 强调文字颜色 2 11" xfId="488"/>
    <cellStyle name="强调文字颜色 1 2 6" xfId="489"/>
    <cellStyle name="60% - 强调文字颜色 4 14" xfId="490"/>
    <cellStyle name="40% - 强调文字颜色 3 13" xfId="491"/>
    <cellStyle name="20% - 强调文字颜色 2 12" xfId="492"/>
    <cellStyle name="强调文字颜色 1 2 7" xfId="493"/>
    <cellStyle name="60% - 强调文字颜色 4 20" xfId="494"/>
    <cellStyle name="60% - 强调文字颜色 4 15" xfId="495"/>
    <cellStyle name="40% - 强调文字颜色 3 14" xfId="496"/>
    <cellStyle name="20% - 强调文字颜色 2 13" xfId="497"/>
    <cellStyle name="40% - 强调文字颜色 5 2 11" xfId="498"/>
    <cellStyle name="好_江西超收收入安排（1-10月份）新_2016年项目预算讨论稿2016.1.7" xfId="499"/>
    <cellStyle name="60% - 强调文字颜色 2 2 7" xfId="500"/>
    <cellStyle name="40% - 强调文字颜色 1 2 2" xfId="501"/>
    <cellStyle name="计算 2 20" xfId="502"/>
    <cellStyle name="计算 2 15" xfId="503"/>
    <cellStyle name="差_各市上报2013年收入任务分解落实方案" xfId="504"/>
    <cellStyle name="差_江西超收收入安排（1-10月份）_2014年项目预算讨论稿-1.15" xfId="505"/>
    <cellStyle name="强调文字颜色 1 2 8" xfId="506"/>
    <cellStyle name="60% - 强调文字颜色 4 21" xfId="507"/>
    <cellStyle name="60% - 强调文字颜色 4 16" xfId="508"/>
    <cellStyle name="40% - 强调文字颜色 3 20" xfId="509"/>
    <cellStyle name="40% - 强调文字颜色 3 15" xfId="510"/>
    <cellStyle name="20% - 强调文字颜色 2 14" xfId="511"/>
    <cellStyle name="差_第一部分：综合全_2014年项目预算讨论稿-1.15" xfId="512"/>
    <cellStyle name="计算 2 21" xfId="513"/>
    <cellStyle name="计算 2 16" xfId="514"/>
    <cellStyle name="60% - 强调文字颜色 2 2 8" xfId="515"/>
    <cellStyle name="40% - 强调文字颜色 1 2 3" xfId="516"/>
    <cellStyle name="40% - 强调文字颜色 5 2 12" xfId="517"/>
    <cellStyle name="强调文字颜色 1 2 9" xfId="518"/>
    <cellStyle name="60% - 强调文字颜色 4 22" xfId="519"/>
    <cellStyle name="60% - 强调文字颜色 4 17" xfId="520"/>
    <cellStyle name="40% - 强调文字颜色 3 21" xfId="521"/>
    <cellStyle name="40% - 强调文字颜色 3 16" xfId="522"/>
    <cellStyle name="20% - 强调文字颜色 2 15" xfId="523"/>
    <cellStyle name="20% - 强调文字颜色 2 20" xfId="524"/>
    <cellStyle name="计算 2 22" xfId="525"/>
    <cellStyle name="计算 2 17" xfId="526"/>
    <cellStyle name="60% - 强调文字颜色 2 2 9" xfId="527"/>
    <cellStyle name="40% - 强调文字颜色 1 2 4" xfId="528"/>
    <cellStyle name="40% - 强调文字颜色 5 2 13" xfId="529"/>
    <cellStyle name="60% - 强调文字颜色 4 23" xfId="530"/>
    <cellStyle name="60% - 强调文字颜色 4 18" xfId="531"/>
    <cellStyle name="40% - 强调文字颜色 3 22" xfId="532"/>
    <cellStyle name="40% - 强调文字颜色 3 17" xfId="533"/>
    <cellStyle name="20% - 强调文字颜色 2 16" xfId="534"/>
    <cellStyle name="20% - 强调文字颜色 2 21" xfId="535"/>
    <cellStyle name="40% - 强调文字颜色 5 2 14" xfId="536"/>
    <cellStyle name="计算 2 23" xfId="537"/>
    <cellStyle name="计算 2 18" xfId="538"/>
    <cellStyle name="好_2015年部门预算项目明细10.15" xfId="539"/>
    <cellStyle name="40% - 强调文字颜色 1 2 5" xfId="540"/>
    <cellStyle name="60% - 强调文字颜色 4 24" xfId="541"/>
    <cellStyle name="60% - 强调文字颜色 4 19" xfId="542"/>
    <cellStyle name="40% - 强调文字颜色 3 23" xfId="543"/>
    <cellStyle name="40% - 强调文字颜色 3 18" xfId="544"/>
    <cellStyle name="20% - 强调文字颜色 2 17" xfId="545"/>
    <cellStyle name="20% - 强调文字颜色 2 22" xfId="546"/>
    <cellStyle name="计算 2 24" xfId="547"/>
    <cellStyle name="计算 2 19" xfId="548"/>
    <cellStyle name="40% - 强调文字颜色 1 2 6" xfId="549"/>
    <cellStyle name="60% - 强调文字颜色 3 2_本公支" xfId="550"/>
    <cellStyle name="40% - 强调文字颜色 5 2 20" xfId="551"/>
    <cellStyle name="40% - 强调文字颜色 5 2 15" xfId="552"/>
    <cellStyle name="好_2009年一般性转移支付标准工资_地方配套按人均增幅控制8.31（调整结案率后）xl_2015年项目预算讨论稿11.13" xfId="553"/>
    <cellStyle name="Millares_96 Risk" xfId="554"/>
    <cellStyle name="60% - 强调文字颜色 4 25" xfId="555"/>
    <cellStyle name="40% - 强调文字颜色 3 24" xfId="556"/>
    <cellStyle name="40% - 强调文字颜色 3 19" xfId="557"/>
    <cellStyle name="20% - 强调文字颜色 2 18" xfId="558"/>
    <cellStyle name="20% - 强调文字颜色 2 23" xfId="559"/>
    <cellStyle name="40% - 强调文字颜色 5 2 21" xfId="560"/>
    <cellStyle name="40% - 强调文字颜色 5 2 16" xfId="561"/>
    <cellStyle name="差_统计表" xfId="562"/>
    <cellStyle name="计算 2 25" xfId="563"/>
    <cellStyle name="40% - 强调文字颜色 1 2 7" xfId="564"/>
    <cellStyle name="Percent_!!!GO" xfId="565"/>
    <cellStyle name="检查单元格 2_P020161213560258553512" xfId="566"/>
    <cellStyle name="好_地方配套按人均增幅控制8.30一般预算平均增幅、人均可用财力平均增幅两次控制、社会治安系数调整、案件数调整xl_2014年项目预算讨论稿-1.15" xfId="567"/>
    <cellStyle name="40% - 强调文字颜色 3 25" xfId="568"/>
    <cellStyle name="20% - 强调文字颜色 2 19" xfId="569"/>
    <cellStyle name="20% - 强调文字颜色 2 24" xfId="570"/>
    <cellStyle name="20% - 强调文字颜色 3 2 7" xfId="571"/>
    <cellStyle name="20% - 强调文字颜色 2 2" xfId="572"/>
    <cellStyle name="强调 1" xfId="573"/>
    <cellStyle name="汇总 2_P020161213560258553512" xfId="574"/>
    <cellStyle name="20% - 强调文字颜色 5 8" xfId="575"/>
    <cellStyle name="60% - 强调文字颜色 3 6" xfId="576"/>
    <cellStyle name="20% - 强调文字颜色 2 2 10" xfId="577"/>
    <cellStyle name="常规 2 50" xfId="578"/>
    <cellStyle name="常规 2 45" xfId="579"/>
    <cellStyle name="60% - Accent1" xfId="580"/>
    <cellStyle name="强调 2" xfId="581"/>
    <cellStyle name="20% - 强调文字颜色 5 9" xfId="582"/>
    <cellStyle name="60% - 强调文字颜色 3 7" xfId="583"/>
    <cellStyle name="好_2006年基础数据_2014年项目预算讨论稿-1.15" xfId="584"/>
    <cellStyle name="20% - 强调文字颜色 2 2 11" xfId="585"/>
    <cellStyle name="强调文字颜色 4 21" xfId="586"/>
    <cellStyle name="强调文字颜色 4 16" xfId="587"/>
    <cellStyle name="汇总 20" xfId="588"/>
    <cellStyle name="汇总 15" xfId="589"/>
    <cellStyle name="部门" xfId="590"/>
    <cellStyle name="差_同德" xfId="591"/>
    <cellStyle name="60% - 强调文字颜色 3 8" xfId="592"/>
    <cellStyle name="20% - 强调文字颜色 2 2 12" xfId="593"/>
    <cellStyle name="常规 2 2" xfId="594"/>
    <cellStyle name="60% - 强调文字颜色 3 9" xfId="595"/>
    <cellStyle name="强调文字颜色 4 22" xfId="596"/>
    <cellStyle name="强调文字颜色 4 17" xfId="597"/>
    <cellStyle name="汇总 21" xfId="598"/>
    <cellStyle name="汇总 16" xfId="599"/>
    <cellStyle name="60% - 强调文字颜色 5 2 10" xfId="600"/>
    <cellStyle name="20% - 强调文字颜色 2 2 13" xfId="601"/>
    <cellStyle name="常规 2 3" xfId="602"/>
    <cellStyle name="注释 2_P020161213560258553512" xfId="603"/>
    <cellStyle name="强调文字颜色 4 23" xfId="604"/>
    <cellStyle name="强调文字颜色 4 18" xfId="605"/>
    <cellStyle name="汇总 22" xfId="606"/>
    <cellStyle name="汇总 17" xfId="607"/>
    <cellStyle name="60% - 强调文字颜色 5 2 11" xfId="608"/>
    <cellStyle name="PSInt" xfId="609"/>
    <cellStyle name="常规 2 4" xfId="610"/>
    <cellStyle name="20% - 强调文字颜色 2 2 14" xfId="611"/>
    <cellStyle name="强调文字颜色 4 24" xfId="612"/>
    <cellStyle name="强调文字颜色 4 19" xfId="613"/>
    <cellStyle name="汇总 23" xfId="614"/>
    <cellStyle name="汇总 18" xfId="615"/>
    <cellStyle name="60% - 强调文字颜色 5 2 12" xfId="616"/>
    <cellStyle name="差_云南农村义务教育统计表" xfId="617"/>
    <cellStyle name="常规 2 5" xfId="618"/>
    <cellStyle name="20% - 强调文字颜色 2 2 15" xfId="619"/>
    <cellStyle name="20% - 强调文字颜色 2 2 20" xfId="620"/>
    <cellStyle name="强调文字颜色 4 25" xfId="621"/>
    <cellStyle name="汇总 24" xfId="622"/>
    <cellStyle name="汇总 19" xfId="623"/>
    <cellStyle name="60% - 强调文字颜色 5 2 13" xfId="624"/>
    <cellStyle name="常规 2 6" xfId="625"/>
    <cellStyle name="20% - 强调文字颜色 2 2 16" xfId="626"/>
    <cellStyle name="20% - 强调文字颜色 2 2 21" xfId="627"/>
    <cellStyle name="汇总 25" xfId="628"/>
    <cellStyle name="60% - 强调文字颜色 5 2 14" xfId="629"/>
    <cellStyle name="常规 2 7" xfId="630"/>
    <cellStyle name="20% - 强调文字颜色 2 2 17" xfId="631"/>
    <cellStyle name="20% - 强调文字颜色 2 2 22" xfId="632"/>
    <cellStyle name="60% - 强调文字颜色 5 2 20" xfId="633"/>
    <cellStyle name="60% - 强调文字颜色 5 2 15" xfId="634"/>
    <cellStyle name="差_2、土地面积、人口、粮食产量基本情况_2016年项目预算讨论稿2016.1.7" xfId="635"/>
    <cellStyle name="输入 2" xfId="636"/>
    <cellStyle name="常规 2 8" xfId="637"/>
    <cellStyle name="20% - 强调文字颜色 2 2 18" xfId="638"/>
    <cellStyle name="20% - 强调文字颜色 2 2 23" xfId="639"/>
    <cellStyle name="60% - 强调文字颜色 5 2 21" xfId="640"/>
    <cellStyle name="60% - 强调文字颜色 5 2 16" xfId="641"/>
    <cellStyle name="输入 3" xfId="642"/>
    <cellStyle name="常规 2 9" xfId="643"/>
    <cellStyle name="20% - 强调文字颜色 2 2 19" xfId="644"/>
    <cellStyle name="20% - 强调文字颜色 2 2 24" xfId="645"/>
    <cellStyle name="40% - 强调文字颜色 3 2 7" xfId="646"/>
    <cellStyle name="20% - 强调文字颜色 2 2 2" xfId="647"/>
    <cellStyle name="60% - 强调文字颜色 5 2 22" xfId="648"/>
    <cellStyle name="60% - 强调文字颜色 5 2 17" xfId="649"/>
    <cellStyle name="Accent4 - 40%" xfId="650"/>
    <cellStyle name="输入 4" xfId="651"/>
    <cellStyle name="20% - 强调文字颜色 2 2 25" xfId="652"/>
    <cellStyle name="60% - 强调文字颜色 5 2 23" xfId="653"/>
    <cellStyle name="60% - 强调文字颜色 5 2 18" xfId="654"/>
    <cellStyle name="输入 5" xfId="655"/>
    <cellStyle name="20% - 强调文字颜色 2 2 26" xfId="656"/>
    <cellStyle name="60% - 强调文字颜色 5 2 24" xfId="657"/>
    <cellStyle name="60% - 强调文字颜色 5 2 19" xfId="658"/>
    <cellStyle name="输入 6" xfId="659"/>
    <cellStyle name="20% - 强调文字颜色 2 2 27" xfId="660"/>
    <cellStyle name="60% - 强调文字颜色 5 2 26" xfId="661"/>
    <cellStyle name="输入 8" xfId="662"/>
    <cellStyle name="20% - 强调文字颜色 2 2 29" xfId="663"/>
    <cellStyle name="标题 1 2_P020161213560258553512" xfId="664"/>
    <cellStyle name="差_2006年水利统计指标统计表" xfId="665"/>
    <cellStyle name="好_教师绩效工资测算表（离退休按各地上报数测算）2009年1月1日_2015年项目预算讨论稿11.13" xfId="666"/>
    <cellStyle name="40% - 强调文字颜色 3 2 8" xfId="667"/>
    <cellStyle name="20% - 强调文字颜色 2 2 3" xfId="668"/>
    <cellStyle name="40% - 强调文字颜色 3 2 9" xfId="669"/>
    <cellStyle name="20% - 强调文字颜色 2 2 4" xfId="670"/>
    <cellStyle name="20% - 强调文字颜色 2 2 5" xfId="671"/>
    <cellStyle name="差_30云南_2015年项目预算讨论稿11.13" xfId="672"/>
    <cellStyle name="20% - 强调文字颜色 2 2 6" xfId="673"/>
    <cellStyle name="20% - 强调文字颜色 2 2 7" xfId="674"/>
    <cellStyle name="20% - 强调文字颜色 2 2 8" xfId="675"/>
    <cellStyle name="差_地方配套按人均增幅控制8.30一般预算平均增幅、人均可用财力平均增幅两次控制、社会治安系数调整、案件数调整xl_2014年项目预算讨论稿-1.15" xfId="676"/>
    <cellStyle name="20% - 强调文字颜色 2 2 9" xfId="677"/>
    <cellStyle name="差_28四川_2014年项目预算讨论稿-1.15" xfId="678"/>
    <cellStyle name="20% - 强调文字颜色 3 2 8" xfId="679"/>
    <cellStyle name="20% - 强调文字颜色 2 3" xfId="680"/>
    <cellStyle name="20% - 强调文字颜色 3 2 9" xfId="681"/>
    <cellStyle name="20% - 强调文字颜色 2 4" xfId="682"/>
    <cellStyle name="差_2009年一般性转移支付标准工资" xfId="683"/>
    <cellStyle name="40% - 强调文字颜色 2 2 10" xfId="684"/>
    <cellStyle name="20% - 强调文字颜色 2 5" xfId="685"/>
    <cellStyle name="40% - 强调文字颜色 2 2 12" xfId="686"/>
    <cellStyle name="好_高中教师人数（教育厅1.6日提供）_2016年项目预算讨论稿2016.1.7" xfId="687"/>
    <cellStyle name="好_~5676413_2016年项目预算讨论稿2016.1.7" xfId="688"/>
    <cellStyle name="20% - 强调文字颜色 2 7" xfId="689"/>
    <cellStyle name="40% - 强调文字颜色 2 2 13" xfId="690"/>
    <cellStyle name="样式 1" xfId="691"/>
    <cellStyle name="20% - 强调文字颜色 2 8" xfId="692"/>
    <cellStyle name="40% - 强调文字颜色 2 2 14" xfId="693"/>
    <cellStyle name="20% - 强调文字颜色 2 9" xfId="694"/>
    <cellStyle name="差_2009年一般性转移支付标准工资_地方配套按人均增幅控制8.30一般预算平均增幅、人均可用财力平均增幅两次控制、社会治安系数调整、案件数调整xl_2016年项目预算讨论稿2016.1.7" xfId="695"/>
    <cellStyle name="60% - 强调文字颜色 5 22" xfId="696"/>
    <cellStyle name="60% - 强调文字颜色 5 17" xfId="697"/>
    <cellStyle name="40% - 强调文字颜色 4 21" xfId="698"/>
    <cellStyle name="40% - 强调文字颜色 4 16" xfId="699"/>
    <cellStyle name="20% - 强调文字颜色 3 15" xfId="700"/>
    <cellStyle name="20% - 强调文字颜色 3 20" xfId="701"/>
    <cellStyle name="60% - 强调文字颜色 5 23" xfId="702"/>
    <cellStyle name="60% - 强调文字颜色 5 18" xfId="703"/>
    <cellStyle name="40% - 强调文字颜色 4 22" xfId="704"/>
    <cellStyle name="40% - 强调文字颜色 4 17" xfId="705"/>
    <cellStyle name="20% - 强调文字颜色 3 16" xfId="706"/>
    <cellStyle name="20% - 强调文字颜色 3 21" xfId="707"/>
    <cellStyle name="60% - 强调文字颜色 5 24" xfId="708"/>
    <cellStyle name="60% - 强调文字颜色 5 19" xfId="709"/>
    <cellStyle name="40% - 强调文字颜色 4 23" xfId="710"/>
    <cellStyle name="40% - 强调文字颜色 4 18" xfId="711"/>
    <cellStyle name="20% - 强调文字颜色 3 17" xfId="712"/>
    <cellStyle name="20% - 强调文字颜色 3 22" xfId="713"/>
    <cellStyle name="警告文本 11" xfId="714"/>
    <cellStyle name="40% - 强调文字颜色 2 2_本公支" xfId="715"/>
    <cellStyle name="60% - 强调文字颜色 5 25" xfId="716"/>
    <cellStyle name="40% - 强调文字颜色 4 24" xfId="717"/>
    <cellStyle name="40% - 强调文字颜色 4 19" xfId="718"/>
    <cellStyle name="20% - 强调文字颜色 3 18" xfId="719"/>
    <cellStyle name="20% - 强调文字颜色 3 23" xfId="720"/>
    <cellStyle name="20% - 强调文字颜色 6 2 10" xfId="721"/>
    <cellStyle name="好_2006年分析表_2016年项目预算讨论稿2016.1.7" xfId="722"/>
    <cellStyle name="40% - 强调文字颜色 4 25" xfId="723"/>
    <cellStyle name="20% - 强调文字颜色 3 19" xfId="724"/>
    <cellStyle name="20% - 强调文字颜色 3 24" xfId="725"/>
    <cellStyle name="20% - 强调文字颜色 3 2 10" xfId="726"/>
    <cellStyle name="60% - 强调文字颜色 5 9" xfId="727"/>
    <cellStyle name="20% - 强调文字颜色 3 2 11" xfId="728"/>
    <cellStyle name="差_城建部门" xfId="729"/>
    <cellStyle name="20% - 强调文字颜色 3 2 12" xfId="730"/>
    <cellStyle name="常规 101" xfId="731"/>
    <cellStyle name="60% - 强调文字颜色 6 2 10" xfId="732"/>
    <cellStyle name="20% - 强调文字颜色 3 2 13" xfId="733"/>
    <cellStyle name="常规 102" xfId="734"/>
    <cellStyle name="60% - 强调文字颜色 6 2 11" xfId="735"/>
    <cellStyle name="好_汇总-县级财政报表附表_2016年项目预算讨论稿2016.1.7" xfId="736"/>
    <cellStyle name="20% - 强调文字颜色 3 2 14" xfId="737"/>
    <cellStyle name="常规 103" xfId="738"/>
    <cellStyle name="60% - 强调文字颜色 6 2 12" xfId="739"/>
    <cellStyle name="差_2009年一般性转移支付标准工资_地方配套按人均增幅控制8.30xl_2015年项目预算讨论稿11.13" xfId="740"/>
    <cellStyle name="20% - 强调文字颜色 3 2 15" xfId="741"/>
    <cellStyle name="20% - 强调文字颜色 3 2 20" xfId="742"/>
    <cellStyle name="常规 105" xfId="743"/>
    <cellStyle name="常规 110" xfId="744"/>
    <cellStyle name="60% - 强调文字颜色 6 2 14" xfId="745"/>
    <cellStyle name="Accent4 - 60%" xfId="746"/>
    <cellStyle name="捠壿 [0.00]_Region Orders (2)" xfId="747"/>
    <cellStyle name="20% - 强调文字颜色 3 2 17" xfId="748"/>
    <cellStyle name="20% - 强调文字颜色 3 2 22" xfId="749"/>
    <cellStyle name="常规 106" xfId="750"/>
    <cellStyle name="常规 111" xfId="751"/>
    <cellStyle name="60% - 强调文字颜色 6 2 20" xfId="752"/>
    <cellStyle name="60% - 强调文字颜色 6 2 15" xfId="753"/>
    <cellStyle name="Calculation" xfId="754"/>
    <cellStyle name="20% - 强调文字颜色 3 2 18" xfId="755"/>
    <cellStyle name="20% - 强调文字颜色 3 2 23" xfId="756"/>
    <cellStyle name="常规 107" xfId="757"/>
    <cellStyle name="常规 112" xfId="758"/>
    <cellStyle name="60% - 强调文字颜色 6 2 21" xfId="759"/>
    <cellStyle name="60% - 强调文字颜色 6 2 16" xfId="760"/>
    <cellStyle name="20% - 强调文字颜色 3 2 19" xfId="761"/>
    <cellStyle name="20% - 强调文字颜色 3 2 24" xfId="762"/>
    <cellStyle name="40% - 强调文字颜色 4 2 7" xfId="763"/>
    <cellStyle name="20% - 强调文字颜色 3 2 2" xfId="764"/>
    <cellStyle name="检查单元格 2 3" xfId="765"/>
    <cellStyle name="常规 109" xfId="766"/>
    <cellStyle name="常规 114" xfId="767"/>
    <cellStyle name="60% - 强调文字颜色 6 2 23" xfId="768"/>
    <cellStyle name="60% - 强调文字颜色 6 2 18" xfId="769"/>
    <cellStyle name="20% - 强调文字颜色 3 2 26" xfId="770"/>
    <cellStyle name="检查单元格 2 4" xfId="771"/>
    <cellStyle name="差_文体广播部门_2016年项目预算讨论稿2016.1.7" xfId="772"/>
    <cellStyle name="常规 115" xfId="773"/>
    <cellStyle name="常规 120" xfId="774"/>
    <cellStyle name="60% - 强调文字颜色 6 2 24" xfId="775"/>
    <cellStyle name="60% - 强调文字颜色 6 2 19" xfId="776"/>
    <cellStyle name="好_M01-2(州市补助收入)_2016年项目预算讨论稿2016.1.7" xfId="777"/>
    <cellStyle name="20% - 强调文字颜色 3 2 27" xfId="778"/>
    <cellStyle name="差_历年教师人数_2015年项目预算讨论稿11.13" xfId="779"/>
    <cellStyle name="20% - 强调文字颜色 3 2 28" xfId="780"/>
    <cellStyle name="差_2015年部门预算项目明细10.15" xfId="781"/>
    <cellStyle name="检查单元格 2 5" xfId="782"/>
    <cellStyle name="20% - 强调文字颜色 6 10" xfId="783"/>
    <cellStyle name="常规 116" xfId="784"/>
    <cellStyle name="常规 121" xfId="785"/>
    <cellStyle name="60% - 强调文字颜色 6 2 25" xfId="786"/>
    <cellStyle name="20% - 强调文字颜色 3 2 29" xfId="787"/>
    <cellStyle name="检查单元格 2 6" xfId="788"/>
    <cellStyle name="20% - 强调文字颜色 6 11" xfId="789"/>
    <cellStyle name="常规 117" xfId="790"/>
    <cellStyle name="常规 122" xfId="791"/>
    <cellStyle name="好_530623_2006年县级财政报表附表_2014年项目预算讨论稿-1.15" xfId="792"/>
    <cellStyle name="60% - 强调文字颜色 6 2 26" xfId="793"/>
    <cellStyle name="差_0605石屏县_2016年项目预算讨论稿2016.1.7" xfId="794"/>
    <cellStyle name="差_22湖南_2014年项目预算讨论稿-1.15" xfId="795"/>
    <cellStyle name="40% - 强调文字颜色 4 2 8" xfId="796"/>
    <cellStyle name="20% - 强调文字颜色 3 2 3" xfId="797"/>
    <cellStyle name="40% - 强调文字颜色 4 2 9" xfId="798"/>
    <cellStyle name="20% - 强调文字颜色 3 2 4" xfId="799"/>
    <cellStyle name="20% - 强调文字颜色 3 2 5" xfId="800"/>
    <cellStyle name="20% - 强调文字颜色 3 2 6" xfId="801"/>
    <cellStyle name="40% - Accent4" xfId="802"/>
    <cellStyle name="Normal - Style1" xfId="803"/>
    <cellStyle name="注释 2 17" xfId="804"/>
    <cellStyle name="好_2009年一般性转移支付标准工资_奖励补助测算7.23_2015年项目预算讨论稿11.13" xfId="805"/>
    <cellStyle name="20% - 强调文字颜色 3 2_本公支" xfId="806"/>
    <cellStyle name="60% - 强调文字颜色 1 10" xfId="807"/>
    <cellStyle name="好_同德" xfId="808"/>
    <cellStyle name="20% - 强调文字颜色 6 2 11" xfId="809"/>
    <cellStyle name="好_2006年全省财力计算表（中央、决算）_2015年项目预算讨论稿11.13" xfId="810"/>
    <cellStyle name="20% - 强调文字颜色 3 25" xfId="811"/>
    <cellStyle name="60% - 强调文字颜色 1 2" xfId="812"/>
    <cellStyle name="콤마 [0]_BOILER-CO1" xfId="813"/>
    <cellStyle name="40% - 强调文字颜色 1 2_本公支" xfId="814"/>
    <cellStyle name="40% - 强调文字颜色 6 21" xfId="815"/>
    <cellStyle name="40% - 强调文字颜色 6 16" xfId="816"/>
    <cellStyle name="20% - 强调文字颜色 5 15" xfId="817"/>
    <cellStyle name="20% - 强调文字颜色 5 20" xfId="818"/>
    <cellStyle name="好_03昭通_2015年项目预算讨论稿11.13" xfId="819"/>
    <cellStyle name="20% - 强调文字颜色 3 4" xfId="820"/>
    <cellStyle name="好 2 21" xfId="821"/>
    <cellStyle name="好 2 16" xfId="822"/>
    <cellStyle name="60% - 强调文字颜色 6 12" xfId="823"/>
    <cellStyle name="40% - 强调文字颜色 5 11" xfId="824"/>
    <cellStyle name="20% - 强调文字颜色 4 10" xfId="825"/>
    <cellStyle name="PSDec" xfId="826"/>
    <cellStyle name="好_自治区本级政府性基金情况表_2015年项目预算讨论稿11.13" xfId="827"/>
    <cellStyle name="好 2 22" xfId="828"/>
    <cellStyle name="好 2 17" xfId="829"/>
    <cellStyle name="60% - 强调文字颜色 6 13" xfId="830"/>
    <cellStyle name="40% - 强调文字颜色 5 12" xfId="831"/>
    <cellStyle name="20% - 强调文字颜色 4 11" xfId="832"/>
    <cellStyle name="好 2 23" xfId="833"/>
    <cellStyle name="好 2 18" xfId="834"/>
    <cellStyle name="60% - 强调文字颜色 6 14" xfId="835"/>
    <cellStyle name="40% - 强调文字颜色 5 13" xfId="836"/>
    <cellStyle name="20% - 强调文字颜色 4 12" xfId="837"/>
    <cellStyle name="好 2 24" xfId="838"/>
    <cellStyle name="好 2 19" xfId="839"/>
    <cellStyle name="60% - 强调文字颜色 6 15" xfId="840"/>
    <cellStyle name="40% - 强调文字颜色 5 14" xfId="841"/>
    <cellStyle name="20% - 强调文字颜色 4 13" xfId="842"/>
    <cellStyle name="60% - 强调文字颜色 6 20" xfId="843"/>
    <cellStyle name="好 2 25" xfId="844"/>
    <cellStyle name="60% - 强调文字颜色 6 16" xfId="845"/>
    <cellStyle name="40% - 强调文字颜色 5 20" xfId="846"/>
    <cellStyle name="40% - 强调文字颜色 5 15" xfId="847"/>
    <cellStyle name="20% - 强调文字颜色 4 14" xfId="848"/>
    <cellStyle name="60% - 强调文字颜色 6 21" xfId="849"/>
    <cellStyle name="好 2 26" xfId="850"/>
    <cellStyle name="60% - 强调文字颜色 6 17" xfId="851"/>
    <cellStyle name="40% - 强调文字颜色 5 21" xfId="852"/>
    <cellStyle name="40% - 强调文字颜色 5 16" xfId="853"/>
    <cellStyle name="20% - 强调文字颜色 4 15" xfId="854"/>
    <cellStyle name="20% - 强调文字颜色 4 20" xfId="855"/>
    <cellStyle name="60% - 强调文字颜色 6 22" xfId="856"/>
    <cellStyle name="60% - 强调文字颜色 2 2_本公支" xfId="857"/>
    <cellStyle name="好 2 28" xfId="858"/>
    <cellStyle name="60% - 强调文字颜色 6 19" xfId="859"/>
    <cellStyle name="40% - 强调文字颜色 5 23" xfId="860"/>
    <cellStyle name="40% - 强调文字颜色 5 18" xfId="861"/>
    <cellStyle name="20% - 强调文字颜色 4 17" xfId="862"/>
    <cellStyle name="20% - 强调文字颜色 4 22" xfId="863"/>
    <cellStyle name="60% - 强调文字颜色 6 24" xfId="864"/>
    <cellStyle name="40% - 强调文字颜色 5 25" xfId="865"/>
    <cellStyle name="20% - 强调文字颜色 4 19" xfId="866"/>
    <cellStyle name="20% - 强调文字颜色 4 24" xfId="867"/>
    <cellStyle name="Mon閠aire_!!!GO" xfId="868"/>
    <cellStyle name="60% - 强调文字颜色 1 2 7" xfId="869"/>
    <cellStyle name="20% - 强调文字颜色 4 2" xfId="870"/>
    <cellStyle name="差_28四川_2016年项目预算讨论稿2016.1.7" xfId="871"/>
    <cellStyle name="20% - 强调文字颜色 4 2 10" xfId="872"/>
    <cellStyle name="20% - 强调文字颜色 4 2 11" xfId="873"/>
    <cellStyle name="20% - 强调文字颜色 4 2_本公支" xfId="874"/>
    <cellStyle name="20% - 强调文字颜色 4 2 12" xfId="875"/>
    <cellStyle name="差_2009年一般性转移支付标准工资_不用软件计算9.1不考虑经费管理评价xl" xfId="876"/>
    <cellStyle name="20% - 强调文字颜色 4 2 13" xfId="877"/>
    <cellStyle name="sstot" xfId="878"/>
    <cellStyle name="20% - 强调文字颜色 4 2 15" xfId="879"/>
    <cellStyle name="20% - 强调文字颜色 4 2 20" xfId="880"/>
    <cellStyle name="好_补充表_2016年项目预算讨论稿2016.1.7" xfId="881"/>
    <cellStyle name="20% - 强调文字颜色 4 2 16" xfId="882"/>
    <cellStyle name="20% - 强调文字颜色 4 2 21" xfId="883"/>
    <cellStyle name="20% - 强调文字颜色 4 2 17" xfId="884"/>
    <cellStyle name="20% - 强调文字颜色 4 2 22" xfId="885"/>
    <cellStyle name="20% - 强调文字颜色 4 2 18" xfId="886"/>
    <cellStyle name="20% - 强调文字颜色 4 2 23" xfId="887"/>
    <cellStyle name="20% - 强调文字颜色 4 2 19" xfId="888"/>
    <cellStyle name="20% - 强调文字颜色 4 2 24" xfId="889"/>
    <cellStyle name="汇总 2 14" xfId="890"/>
    <cellStyle name="40% - 强调文字颜色 5 2 7" xfId="891"/>
    <cellStyle name="20% - 强调文字颜色 4 2 2" xfId="892"/>
    <cellStyle name="差_平邑_2016年项目预算讨论稿2016.1.7" xfId="893"/>
    <cellStyle name="好_高中教师人数（教育厅1.6日提供）" xfId="894"/>
    <cellStyle name="好_~5676413" xfId="895"/>
    <cellStyle name="20% - 强调文字颜色 4 2 25" xfId="896"/>
    <cellStyle name="20% - 强调文字颜色 4 2 26" xfId="897"/>
    <cellStyle name="통화_BOILER-CO1" xfId="898"/>
    <cellStyle name="20% - 强调文字颜色 4 2 28" xfId="899"/>
    <cellStyle name="comma zerodec" xfId="900"/>
    <cellStyle name="20% - 强调文字颜色 4 2 29" xfId="901"/>
    <cellStyle name="汇总 2 20" xfId="902"/>
    <cellStyle name="汇总 2 15" xfId="903"/>
    <cellStyle name="40% - 强调文字颜色 5 2 8" xfId="904"/>
    <cellStyle name="20% - 强调文字颜色 4 2 3" xfId="905"/>
    <cellStyle name="汇总 2 21" xfId="906"/>
    <cellStyle name="汇总 2 16" xfId="907"/>
    <cellStyle name="40% - 强调文字颜色 5 2 9" xfId="908"/>
    <cellStyle name="20% - 强调文字颜色 4 2 4" xfId="909"/>
    <cellStyle name="差_34青海_2015年项目预算讨论稿11.13" xfId="910"/>
    <cellStyle name="汇总 2 22" xfId="911"/>
    <cellStyle name="汇总 2 17" xfId="912"/>
    <cellStyle name="20% - 强调文字颜色 4 2 5" xfId="913"/>
    <cellStyle name="汇总 2 23" xfId="914"/>
    <cellStyle name="汇总 2 18" xfId="915"/>
    <cellStyle name="20% - 强调文字颜色 4 2 6" xfId="916"/>
    <cellStyle name="汇总 2 24" xfId="917"/>
    <cellStyle name="汇总 2 19" xfId="918"/>
    <cellStyle name="20% - 强调文字颜色 4 2 7" xfId="919"/>
    <cellStyle name="汇总 2 25" xfId="920"/>
    <cellStyle name="20% - 强调文字颜色 4 2 8" xfId="921"/>
    <cellStyle name="汇总 2 26" xfId="922"/>
    <cellStyle name="20% - 强调文字颜色 4 2 9" xfId="923"/>
    <cellStyle name="20% - 强调文字颜色 4 25" xfId="924"/>
    <cellStyle name="60% - 强调文字颜色 1 2 8" xfId="925"/>
    <cellStyle name="20% - 强调文字颜色 4 3" xfId="926"/>
    <cellStyle name="60% - 强调文字颜色 1 2 9" xfId="927"/>
    <cellStyle name="20% - 强调文字颜色 4 4" xfId="928"/>
    <cellStyle name="差_自治区本级政府性基金情况表_2014年项目预算讨论稿-1.15" xfId="929"/>
    <cellStyle name="20% - 强调文字颜色 4 6" xfId="930"/>
    <cellStyle name="20% - 强调文字颜色 4 7" xfId="931"/>
    <cellStyle name="20% - 强调文字颜色 4 8" xfId="932"/>
    <cellStyle name="20% - 强调文字颜色 4 9" xfId="933"/>
    <cellStyle name="20% - 强调文字颜色 5 2" xfId="934"/>
    <cellStyle name="20% - 强调文字颜色 5 2 11" xfId="935"/>
    <cellStyle name="20% - 强调文字颜色 5 2 12" xfId="936"/>
    <cellStyle name="20% - 强调文字颜色 5 2 13" xfId="937"/>
    <cellStyle name="20% - 强调文字颜色 5 2 14" xfId="938"/>
    <cellStyle name="20% - 强调文字颜色 5 2 15" xfId="939"/>
    <cellStyle name="20% - 强调文字颜色 5 2 20" xfId="940"/>
    <cellStyle name="20% - 强调文字颜色 5 2 16" xfId="941"/>
    <cellStyle name="20% - 强调文字颜色 5 2 21" xfId="942"/>
    <cellStyle name="40% - 强调文字颜色 6 2 7" xfId="943"/>
    <cellStyle name="20% - 强调文字颜色 5 2 2" xfId="944"/>
    <cellStyle name="40% - 强调文字颜色 6 2 21" xfId="945"/>
    <cellStyle name="40% - 强调文字颜色 6 2 16" xfId="946"/>
    <cellStyle name="好_第一部分：综合全" xfId="947"/>
    <cellStyle name="20% - 强调文字颜色 5 2 26" xfId="948"/>
    <cellStyle name="标题 5" xfId="949"/>
    <cellStyle name="20% - 强调文字颜色 5 2 27" xfId="950"/>
    <cellStyle name="标题 6" xfId="951"/>
    <cellStyle name="差_地方配套按人均增幅控制8.30xl_2016年项目预算讨论稿2016.1.7" xfId="952"/>
    <cellStyle name="20% - 强调文字颜色 5 2 28" xfId="953"/>
    <cellStyle name="标题 7" xfId="954"/>
    <cellStyle name="差_2008云南省分县市中小学教职工统计表（教育厅提供）_2016年项目预算讨论稿2016.1.7" xfId="955"/>
    <cellStyle name="20% - 强调文字颜色 5 2 29" xfId="956"/>
    <cellStyle name="标题 8" xfId="957"/>
    <cellStyle name="40% - 强调文字颜色 6 2 8" xfId="958"/>
    <cellStyle name="20% - 强调文字颜色 5 2 3" xfId="959"/>
    <cellStyle name="40% - 强调文字颜色 6 2 22" xfId="960"/>
    <cellStyle name="40% - 强调文字颜色 6 2 17" xfId="961"/>
    <cellStyle name="40% - 强调文字颜色 6 2 9" xfId="962"/>
    <cellStyle name="20% - 强调文字颜色 5 2 4" xfId="963"/>
    <cellStyle name="40% - 强调文字颜色 6 2 23" xfId="964"/>
    <cellStyle name="40% - 强调文字颜色 6 2 18" xfId="965"/>
    <cellStyle name="40% - 强调文字颜色 6 2 24" xfId="966"/>
    <cellStyle name="40% - 强调文字颜色 6 2 19" xfId="967"/>
    <cellStyle name="20% - 强调文字颜色 5 2 5" xfId="968"/>
    <cellStyle name="标题 5 10" xfId="969"/>
    <cellStyle name="差_2006年在职人员情况_2016年项目预算讨论稿2016.1.7" xfId="970"/>
    <cellStyle name="40% - 强调文字颜色 6 2 25" xfId="971"/>
    <cellStyle name="差_汇总_2014年项目预算讨论稿-1.15" xfId="972"/>
    <cellStyle name="20% - 强调文字颜色 5 2 6" xfId="973"/>
    <cellStyle name="标题 5 11" xfId="974"/>
    <cellStyle name="40% - 强调文字颜色 6 2 26" xfId="975"/>
    <cellStyle name="差_奖励补助测算7.25 (version 1) (version 1)_2014年项目预算讨论稿-1.15" xfId="976"/>
    <cellStyle name="差_0605石屏县_2015年项目预算讨论稿11.13" xfId="977"/>
    <cellStyle name="20% - 强调文字颜色 5 2 7" xfId="978"/>
    <cellStyle name="标题 5 12" xfId="979"/>
    <cellStyle name="40% - 强调文字颜色 6 2 27" xfId="980"/>
    <cellStyle name="20% - 强调文字颜色 5 2 8" xfId="981"/>
    <cellStyle name="标题 5 13" xfId="982"/>
    <cellStyle name="40% - 强调文字颜色 6 2 28" xfId="983"/>
    <cellStyle name="好_2009年一般性转移支付标准工资_奖励补助测算5.22测试_2015年项目预算讨论稿11.13" xfId="984"/>
    <cellStyle name="20% - 强调文字颜色 5 2 9" xfId="985"/>
    <cellStyle name="标题 5 14" xfId="986"/>
    <cellStyle name="20% - 强调文字颜色 5 2_本公支" xfId="987"/>
    <cellStyle name="20% - 强调文字颜色 5 3" xfId="988"/>
    <cellStyle name="20% - 强调文字颜色 5 4" xfId="989"/>
    <cellStyle name="20% - 强调文字颜色 5 5" xfId="990"/>
    <cellStyle name="20% - 强调文字颜色 5 6" xfId="991"/>
    <cellStyle name="强调文字颜色 4 2 11" xfId="992"/>
    <cellStyle name="差_2007年检察院案件数_2016年项目预算讨论稿2016.1.7" xfId="993"/>
    <cellStyle name="20% - 强调文字颜色 5 7" xfId="994"/>
    <cellStyle name="检查单元格 2 7" xfId="995"/>
    <cellStyle name="20% - 强调文字颜色 6 12" xfId="996"/>
    <cellStyle name="常规 118" xfId="997"/>
    <cellStyle name="常规 123" xfId="998"/>
    <cellStyle name="60% - 强调文字颜色 6 2 27" xfId="999"/>
    <cellStyle name="差_2009年一般性转移支付标准工资_奖励补助测算5.22测试_2015年项目预算讨论稿11.13" xfId="1000"/>
    <cellStyle name="检查单元格 2 8" xfId="1001"/>
    <cellStyle name="20% - 强调文字颜色 6 13" xfId="1002"/>
    <cellStyle name="常规 119" xfId="1003"/>
    <cellStyle name="常规 124" xfId="1004"/>
    <cellStyle name="60% - 强调文字颜色 6 2 28" xfId="1005"/>
    <cellStyle name="Calc Currency (0)" xfId="1006"/>
    <cellStyle name="检查单元格 2 9" xfId="1007"/>
    <cellStyle name="20% - 强调文字颜色 6 14" xfId="1008"/>
    <cellStyle name="常规 125" xfId="1009"/>
    <cellStyle name="常规 130" xfId="1010"/>
    <cellStyle name="60% - 强调文字颜色 6 2 29" xfId="1011"/>
    <cellStyle name="60% - 强调文字颜色 6 2" xfId="1012"/>
    <cellStyle name="20% - 强调文字颜色 6 15" xfId="1013"/>
    <cellStyle name="20% - 强调文字颜色 6 20" xfId="1014"/>
    <cellStyle name="常规 126" xfId="1015"/>
    <cellStyle name="常规 131" xfId="1016"/>
    <cellStyle name="20% - 强调文字颜色 6 16" xfId="1017"/>
    <cellStyle name="20% - 强调文字颜色 6 21" xfId="1018"/>
    <cellStyle name="常规 127" xfId="1019"/>
    <cellStyle name="常规 132" xfId="1020"/>
    <cellStyle name="20% - 强调文字颜色 6 17" xfId="1021"/>
    <cellStyle name="20% - 强调文字颜色 6 22" xfId="1022"/>
    <cellStyle name="常规 128" xfId="1023"/>
    <cellStyle name="常规 133" xfId="1024"/>
    <cellStyle name="20% - 强调文字颜色 6 18" xfId="1025"/>
    <cellStyle name="20% - 强调文字颜色 6 23" xfId="1026"/>
    <cellStyle name="常规 129" xfId="1027"/>
    <cellStyle name="常规 134" xfId="1028"/>
    <cellStyle name="20% - 强调文字颜色 6 19" xfId="1029"/>
    <cellStyle name="20% - 强调文字颜色 6 24" xfId="1030"/>
    <cellStyle name="常规 135" xfId="1031"/>
    <cellStyle name="60% - 强调文字颜色 6 2 4" xfId="1032"/>
    <cellStyle name="20% - 强调文字颜色 6 2" xfId="1033"/>
    <cellStyle name="警告文本 20" xfId="1034"/>
    <cellStyle name="警告文本 15" xfId="1035"/>
    <cellStyle name="HEADING1" xfId="1036"/>
    <cellStyle name="60% - 强调文字颜色 1 12" xfId="1037"/>
    <cellStyle name="20% - 强调文字颜色 6 2 13" xfId="1038"/>
    <cellStyle name="警告文本 21" xfId="1039"/>
    <cellStyle name="警告文本 16" xfId="1040"/>
    <cellStyle name="HEADING2" xfId="1041"/>
    <cellStyle name="差_云南省2008年中小学教职工情况（教育厅提供20090101加工整理）_2016年项目预算讨论稿2016.1.7" xfId="1042"/>
    <cellStyle name="好_指标五_2016年项目预算讨论稿2016.1.7" xfId="1043"/>
    <cellStyle name="60% - 强调文字颜色 1 13" xfId="1044"/>
    <cellStyle name="差_地方配套按人均增幅控制8.31（调整结案率后）xl" xfId="1045"/>
    <cellStyle name="20% - 强调文字颜色 6 2 14" xfId="1046"/>
    <cellStyle name="60% - 强调文字颜色 1 14" xfId="1047"/>
    <cellStyle name="20% - 强调文字颜色 6 2 15" xfId="1048"/>
    <cellStyle name="20% - 强调文字颜色 6 2 20" xfId="1049"/>
    <cellStyle name="好_2006年在职人员情况_2016年项目预算讨论稿2016.1.7" xfId="1050"/>
    <cellStyle name="60% - 强调文字颜色 1 20" xfId="1051"/>
    <cellStyle name="60% - 强调文字颜色 1 15" xfId="1052"/>
    <cellStyle name="20% - 强调文字颜色 6 2 16" xfId="1053"/>
    <cellStyle name="20% - 强调文字颜色 6 2 21" xfId="1054"/>
    <cellStyle name="60% - 强调文字颜色 1 21" xfId="1055"/>
    <cellStyle name="60% - 强调文字颜色 1 16" xfId="1056"/>
    <cellStyle name="20% - 强调文字颜色 6 2 17" xfId="1057"/>
    <cellStyle name="20% - 强调文字颜色 6 2 22" xfId="1058"/>
    <cellStyle name="警告文本 25" xfId="1059"/>
    <cellStyle name="差_2009年一般性转移支付标准工资_~4190974" xfId="1060"/>
    <cellStyle name="60% - 强调文字颜色 1 22" xfId="1061"/>
    <cellStyle name="60% - 强调文字颜色 1 17" xfId="1062"/>
    <cellStyle name="20% - 强调文字颜色 6 2 18" xfId="1063"/>
    <cellStyle name="20% - 强调文字颜色 6 2 23" xfId="1064"/>
    <cellStyle name="差_奖励补助测算5.23新_2015年项目预算讨论稿11.13" xfId="1065"/>
    <cellStyle name="60% - 强调文字颜色 1 23" xfId="1066"/>
    <cellStyle name="60% - 强调文字颜色 1 18" xfId="1067"/>
    <cellStyle name="20% - 强调文字颜色 6 2 19" xfId="1068"/>
    <cellStyle name="20% - 强调文字颜色 6 2 24" xfId="1069"/>
    <cellStyle name="20% - 强调文字颜色 6 2 2" xfId="1070"/>
    <cellStyle name="60% - 强调文字颜色 1 24" xfId="1071"/>
    <cellStyle name="60% - 强调文字颜色 1 19" xfId="1072"/>
    <cellStyle name="差_2009年一般性转移支付标准工资_奖励补助测算5.23新_2014年项目预算讨论稿-1.15" xfId="1073"/>
    <cellStyle name="20% - 强调文字颜色 6 2 25" xfId="1074"/>
    <cellStyle name="60% - 强调文字颜色 1 25" xfId="1075"/>
    <cellStyle name="20% - 强调文字颜色 6 2 26" xfId="1076"/>
    <cellStyle name="差_2007年可用财力_2014年项目预算讨论稿-1.15" xfId="1077"/>
    <cellStyle name="差_平邑" xfId="1078"/>
    <cellStyle name="40% - 强调文字颜色 3 2" xfId="1079"/>
    <cellStyle name="20% - 强调文字颜色 6 2 29" xfId="1080"/>
    <cellStyle name="差_奖励补助测算5.23新_2016年项目预算讨论稿2016.1.7" xfId="1081"/>
    <cellStyle name="20% - 强调文字颜色 6 2 3" xfId="1082"/>
    <cellStyle name="解释性文本 11" xfId="1083"/>
    <cellStyle name="差_00省级(打印)" xfId="1084"/>
    <cellStyle name="20% - 强调文字颜色 6 2 4" xfId="1085"/>
    <cellStyle name="20% - 强调文字颜色 6 2 5" xfId="1086"/>
    <cellStyle name="差_2011年09月月报大表" xfId="1087"/>
    <cellStyle name="20% - 强调文字颜色 6 2 6" xfId="1088"/>
    <cellStyle name="Accent3 - 40%" xfId="1089"/>
    <cellStyle name="强调文字颜色 2 10" xfId="1090"/>
    <cellStyle name="20% - 强调文字颜色 6 2 7" xfId="1091"/>
    <cellStyle name="强调文字颜色 2 11" xfId="1092"/>
    <cellStyle name="好_县级公安机关公用经费标准奖励测算方案（定稿）_2016年项目预算讨论稿2016.1.7" xfId="1093"/>
    <cellStyle name="20% - 强调文字颜色 6 2 8" xfId="1094"/>
    <cellStyle name="强调文字颜色 2 12" xfId="1095"/>
    <cellStyle name="20% - 强调文字颜色 6 2 9" xfId="1096"/>
    <cellStyle name="好_2009年一般性转移支付标准工资_~4190974_2015年项目预算讨论稿11.13" xfId="1097"/>
    <cellStyle name="20% - 强调文字颜色 6 2_本公支" xfId="1098"/>
    <cellStyle name="20% - 强调文字颜色 6 25" xfId="1099"/>
    <cellStyle name="常规 136" xfId="1100"/>
    <cellStyle name="好_2006年水利统计指标统计表_2014年项目预算讨论稿-1.15" xfId="1101"/>
    <cellStyle name="20% - 强调文字颜色 6 3" xfId="1102"/>
    <cellStyle name="差_业务工作量指标" xfId="1103"/>
    <cellStyle name="60% - 强调文字颜色 6 2 5" xfId="1104"/>
    <cellStyle name="60% - 强调文字颜色 6 2 6" xfId="1105"/>
    <cellStyle name="20% - 强调文字颜色 6 4" xfId="1106"/>
    <cellStyle name="40% - 强调文字颜色 5 2 2" xfId="1107"/>
    <cellStyle name="60% - 强调文字颜色 6 2 7" xfId="1108"/>
    <cellStyle name="20% - 强调文字颜色 6 5" xfId="1109"/>
    <cellStyle name="汇总 2 10" xfId="1110"/>
    <cellStyle name="40% - 强调文字颜色 5 2 3" xfId="1111"/>
    <cellStyle name="60% - 强调文字颜色 6 2 8" xfId="1112"/>
    <cellStyle name="20% - 强调文字颜色 6 6" xfId="1113"/>
    <cellStyle name="汇总 2 11" xfId="1114"/>
    <cellStyle name="40% - 强调文字颜色 5 2 4" xfId="1115"/>
    <cellStyle name="60% - 强调文字颜色 6 2 9" xfId="1116"/>
    <cellStyle name="20% - 强调文字颜色 6 7" xfId="1117"/>
    <cellStyle name="20% - 强调文字颜色 6 8" xfId="1118"/>
    <cellStyle name="汇总 2 12" xfId="1119"/>
    <cellStyle name="好_30云南_2016年项目预算讨论稿2016.1.7" xfId="1120"/>
    <cellStyle name="40% - 强调文字颜色 5 2 5" xfId="1121"/>
    <cellStyle name="20% - 强调文字颜色 6 9" xfId="1122"/>
    <cellStyle name="汇总 2 13" xfId="1123"/>
    <cellStyle name="40% - 强调文字颜色 5 2 6" xfId="1124"/>
    <cellStyle name="强调文字颜色 1 2 10" xfId="1125"/>
    <cellStyle name="常规 63" xfId="1126"/>
    <cellStyle name="常规 58" xfId="1127"/>
    <cellStyle name="60% - 强调文字颜色 4 2_本公支" xfId="1128"/>
    <cellStyle name="40% - Accent1" xfId="1129"/>
    <cellStyle name="40% - Accent2" xfId="1130"/>
    <cellStyle name="40% - Accent3" xfId="1131"/>
    <cellStyle name="警告文本 2" xfId="1132"/>
    <cellStyle name="40% - Accent5" xfId="1133"/>
    <cellStyle name="警告文本 3" xfId="1134"/>
    <cellStyle name="40% - Accent6" xfId="1135"/>
    <cellStyle name="60% - 强调文字颜色 2 11" xfId="1136"/>
    <cellStyle name="40% - 强调文字颜色 1 10" xfId="1137"/>
    <cellStyle name="差_00省级(定稿)_2015年项目预算讨论稿11.13" xfId="1138"/>
    <cellStyle name="60% - 强调文字颜色 2 12" xfId="1139"/>
    <cellStyle name="40% - 强调文字颜色 1 11" xfId="1140"/>
    <cellStyle name="差_县级基础数据_2016年项目预算讨论稿2016.1.7" xfId="1141"/>
    <cellStyle name="60% - 强调文字颜色 2 13" xfId="1142"/>
    <cellStyle name="40% - 强调文字颜色 1 12" xfId="1143"/>
    <cellStyle name="60% - 强调文字颜色 2 20" xfId="1144"/>
    <cellStyle name="60% - 强调文字颜色 2 15" xfId="1145"/>
    <cellStyle name="40% - 强调文字颜色 1 14" xfId="1146"/>
    <cellStyle name="差_2009年一般性转移支付标准工资_奖励补助测算5.23新_2016年项目预算讨论稿2016.1.7" xfId="1147"/>
    <cellStyle name="强调文字颜色 5 2_本公支" xfId="1148"/>
    <cellStyle name="好_2006年基础数据_2015年项目预算讨论稿11.13" xfId="1149"/>
    <cellStyle name="60% - 强调文字颜色 2 21" xfId="1150"/>
    <cellStyle name="60% - 强调文字颜色 2 16" xfId="1151"/>
    <cellStyle name="40% - 强调文字颜色 1 15" xfId="1152"/>
    <cellStyle name="40% - 强调文字颜色 1 20" xfId="1153"/>
    <cellStyle name="60% - 强调文字颜色 2 22" xfId="1154"/>
    <cellStyle name="60% - 强调文字颜色 2 17" xfId="1155"/>
    <cellStyle name="40% - 强调文字颜色 1 16" xfId="1156"/>
    <cellStyle name="40% - 强调文字颜色 1 21" xfId="1157"/>
    <cellStyle name="60% - 强调文字颜色 2 23" xfId="1158"/>
    <cellStyle name="60% - 强调文字颜色 2 18" xfId="1159"/>
    <cellStyle name="40% - 强调文字颜色 1 17" xfId="1160"/>
    <cellStyle name="40% - 强调文字颜色 1 22" xfId="1161"/>
    <cellStyle name="60% - 强调文字颜色 2 24" xfId="1162"/>
    <cellStyle name="60% - 强调文字颜色 2 19" xfId="1163"/>
    <cellStyle name="40% - 强调文字颜色 1 18" xfId="1164"/>
    <cellStyle name="40% - 强调文字颜色 1 23" xfId="1165"/>
    <cellStyle name="60% - 强调文字颜色 2 25" xfId="1166"/>
    <cellStyle name="40% - 强调文字颜色 1 19" xfId="1167"/>
    <cellStyle name="40% - 强调文字颜色 1 24" xfId="1168"/>
    <cellStyle name="40% - 强调文字颜色 1 2" xfId="1169"/>
    <cellStyle name="40% - 强调文字颜色 1 2 10" xfId="1170"/>
    <cellStyle name="40% - 强调文字颜色 1 2 11" xfId="1171"/>
    <cellStyle name="40% - 强调文字颜色 1 2 12" xfId="1172"/>
    <cellStyle name="40% - 强调文字颜色 1 2 14" xfId="1173"/>
    <cellStyle name="40% - 强调文字颜色 1 2 15" xfId="1174"/>
    <cellStyle name="40% - 强调文字颜色 1 2 20" xfId="1175"/>
    <cellStyle name="40% - 强调文字颜色 1 2 16" xfId="1176"/>
    <cellStyle name="40% - 强调文字颜色 1 2 21" xfId="1177"/>
    <cellStyle name="40% - 强调文字颜色 1 2 17" xfId="1178"/>
    <cellStyle name="40% - 强调文字颜色 1 2 22" xfId="1179"/>
    <cellStyle name="标题 1 2 10" xfId="1180"/>
    <cellStyle name="40% - 强调文字颜色 1 2 18" xfId="1181"/>
    <cellStyle name="40% - 强调文字颜色 1 2 23" xfId="1182"/>
    <cellStyle name="标题 1 2 11" xfId="1183"/>
    <cellStyle name="40% - 强调文字颜色 1 2 19" xfId="1184"/>
    <cellStyle name="40% - 强调文字颜色 1 2 24" xfId="1185"/>
    <cellStyle name="标题 1 2 12" xfId="1186"/>
    <cellStyle name="40% - 强调文字颜色 1 2 25" xfId="1187"/>
    <cellStyle name="标题 1 2 13" xfId="1188"/>
    <cellStyle name="40% - 强调文字颜色 1 2 26" xfId="1189"/>
    <cellStyle name="标题 1 2 14" xfId="1190"/>
    <cellStyle name="40% - 强调文字颜色 1 2 27" xfId="1191"/>
    <cellStyle name="标题 1 2 15" xfId="1192"/>
    <cellStyle name="标题 1 2 20" xfId="1193"/>
    <cellStyle name="标题 3 2" xfId="1194"/>
    <cellStyle name="好_Book2_2014年项目预算讨论稿-1.15" xfId="1195"/>
    <cellStyle name="40% - 强调文字颜色 1 2 28" xfId="1196"/>
    <cellStyle name="标题 1 2 16" xfId="1197"/>
    <cellStyle name="标题 1 2 21" xfId="1198"/>
    <cellStyle name="标题 3 3" xfId="1199"/>
    <cellStyle name="40% - 强调文字颜色 1 2 29" xfId="1200"/>
    <cellStyle name="40% - 强调文字颜色 1 25" xfId="1201"/>
    <cellStyle name="40% - 强调文字颜色 1 3" xfId="1202"/>
    <cellStyle name="好_5334_2006年迪庆县级财政报表附表_2015年项目预算讨论稿11.13" xfId="1203"/>
    <cellStyle name="40% - 强调文字颜色 1 4" xfId="1204"/>
    <cellStyle name="40% - 强调文字颜色 1 5" xfId="1205"/>
    <cellStyle name="40% - 强调文字颜色 1 6" xfId="1206"/>
    <cellStyle name="40% - 强调文字颜色 1 7" xfId="1207"/>
    <cellStyle name="40% - 强调文字颜色 1 8" xfId="1208"/>
    <cellStyle name="40% - 强调文字颜色 1 9" xfId="1209"/>
    <cellStyle name="40% - 强调文字颜色 2 2 15" xfId="1210"/>
    <cellStyle name="40% - 强调文字颜色 2 2 20" xfId="1211"/>
    <cellStyle name="差_2009年一般性转移支付标准工资_地方配套按人均增幅控制8.30xl" xfId="1212"/>
    <cellStyle name="40% - 强调文字颜色 2 2 16" xfId="1213"/>
    <cellStyle name="40% - 强调文字颜色 2 2 21" xfId="1214"/>
    <cellStyle name="40% - 强调文字颜色 2 2 17" xfId="1215"/>
    <cellStyle name="40% - 强调文字颜色 2 2 22" xfId="1216"/>
    <cellStyle name="40% - 强调文字颜色 2 2 18" xfId="1217"/>
    <cellStyle name="40% - 强调文字颜色 2 2 23" xfId="1218"/>
    <cellStyle name="差_检验表_2014年项目预算讨论稿-1.15" xfId="1219"/>
    <cellStyle name="标题 2 2 10" xfId="1220"/>
    <cellStyle name="标题 2 2 11" xfId="1221"/>
    <cellStyle name="40% - 强调文字颜色 2 2 19" xfId="1222"/>
    <cellStyle name="40% - 强调文字颜色 2 2 24" xfId="1223"/>
    <cellStyle name="60% - 强调文字颜色 3 2 7" xfId="1224"/>
    <cellStyle name="40% - 强调文字颜色 2 2 2" xfId="1225"/>
    <cellStyle name="标题 2 2 12" xfId="1226"/>
    <cellStyle name="40% - 强调文字颜色 2 2 25" xfId="1227"/>
    <cellStyle name="标题 2 2 13" xfId="1228"/>
    <cellStyle name="40% - 强调文字颜色 2 2 26" xfId="1229"/>
    <cellStyle name="60% - 强调文字颜色 3 2 8" xfId="1230"/>
    <cellStyle name="40% - 强调文字颜色 2 2 3" xfId="1231"/>
    <cellStyle name="差_2009年一般性转移支付标准工资_奖励补助测算7.23_2016年项目预算讨论稿2016.1.7" xfId="1232"/>
    <cellStyle name="60% - 强调文字颜色 3 2 9" xfId="1233"/>
    <cellStyle name="40% - 强调文字颜色 2 2 4" xfId="1234"/>
    <cellStyle name="差_05玉溪_2015年项目预算讨论稿11.13" xfId="1235"/>
    <cellStyle name="40% - 强调文字颜色 2 2 5" xfId="1236"/>
    <cellStyle name="好_奖励补助测算7.23" xfId="1237"/>
    <cellStyle name="40% - 强调文字颜色 2 2 6" xfId="1238"/>
    <cellStyle name="Milliers_!!!GO" xfId="1239"/>
    <cellStyle name="40% - 强调文字颜色 2 8" xfId="1240"/>
    <cellStyle name="好_2007年政法部门业务指标" xfId="1241"/>
    <cellStyle name="40% - 强调文字颜色 2 9" xfId="1242"/>
    <cellStyle name="60% - 强调文字颜色 2 6" xfId="1243"/>
    <cellStyle name="40% - 强调文字颜色 3 2 10" xfId="1244"/>
    <cellStyle name="60% - 强调文字颜色 2 7" xfId="1245"/>
    <cellStyle name="40% - 强调文字颜色 3 2 11" xfId="1246"/>
    <cellStyle name="60% - 强调文字颜色 2 8" xfId="1247"/>
    <cellStyle name="40% - 强调文字颜色 3 2 12" xfId="1248"/>
    <cellStyle name="差_2009年一般性转移支付标准工资_地方配套按人均增幅控制8.30一般预算平均增幅、人均可用财力平均增幅两次控制、社会治安系数调整、案件数调整xl_2014年项目预算讨论稿-1.15" xfId="1249"/>
    <cellStyle name="60% - 强调文字颜色 2 9" xfId="1250"/>
    <cellStyle name="40% - 强调文字颜色 3 2 13" xfId="1251"/>
    <cellStyle name="40% - 强调文字颜色 3 2 20" xfId="1252"/>
    <cellStyle name="40% - 强调文字颜色 3 2 15" xfId="1253"/>
    <cellStyle name="差_第五部分(才淼、饶永宏）_2016年项目预算讨论稿2016.1.7" xfId="1254"/>
    <cellStyle name="好_城建部门_2014年项目预算讨论稿-1.15" xfId="1255"/>
    <cellStyle name="40% - 强调文字颜色 3 2 21" xfId="1256"/>
    <cellStyle name="40% - 强调文字颜色 3 2 16" xfId="1257"/>
    <cellStyle name="输入 2 6" xfId="1258"/>
    <cellStyle name="40% - 强调文字颜色 5 2_本公支" xfId="1259"/>
    <cellStyle name="差_汇总-县级财政报表附表_2016年项目预算讨论稿2016.1.7" xfId="1260"/>
    <cellStyle name="40% - 强调文字颜色 3 2 22" xfId="1261"/>
    <cellStyle name="40% - 强调文字颜色 3 2 17" xfId="1262"/>
    <cellStyle name="标题 3 2 10" xfId="1263"/>
    <cellStyle name="40% - 强调文字颜色 3 2 23" xfId="1264"/>
    <cellStyle name="40% - 强调文字颜色 3 2 18" xfId="1265"/>
    <cellStyle name="标题 3 2 11" xfId="1266"/>
    <cellStyle name="40% - 强调文字颜色 3 2 24" xfId="1267"/>
    <cellStyle name="40% - 强调文字颜色 3 2 19" xfId="1268"/>
    <cellStyle name="好_2009年一般性转移支付标准工资_地方配套按人均增幅控制8.31（调整结案率后）xl" xfId="1269"/>
    <cellStyle name="60% - 强调文字颜色 4 2 7" xfId="1270"/>
    <cellStyle name="40% - 强调文字颜色 6 9" xfId="1271"/>
    <cellStyle name="40% - 强调文字颜色 3 2 2" xfId="1272"/>
    <cellStyle name="标题 3 2 12" xfId="1273"/>
    <cellStyle name="40% - 强调文字颜色 3 2 25" xfId="1274"/>
    <cellStyle name="标题 3 2 13" xfId="1275"/>
    <cellStyle name="40% - 强调文字颜色 3 2 26" xfId="1276"/>
    <cellStyle name="标题 3 2 14" xfId="1277"/>
    <cellStyle name="差_Book1_1" xfId="1278"/>
    <cellStyle name="40% - 强调文字颜色 3 2 27" xfId="1279"/>
    <cellStyle name="好_2009年一般性转移支付标准工资_不用软件计算9.1不考虑经费管理评价xl" xfId="1280"/>
    <cellStyle name="标题 3 2 15" xfId="1281"/>
    <cellStyle name="标题 3 2 20" xfId="1282"/>
    <cellStyle name="差_Book1_2" xfId="1283"/>
    <cellStyle name="40% - 强调文字颜色 3 2 28" xfId="1284"/>
    <cellStyle name="标题 3 2 16" xfId="1285"/>
    <cellStyle name="标题 3 2 21" xfId="1286"/>
    <cellStyle name="40% - 强调文字颜色 3 2 29" xfId="1287"/>
    <cellStyle name="60% - 强调文字颜色 4 2 8" xfId="1288"/>
    <cellStyle name="40% - 强调文字颜色 3 2 3" xfId="1289"/>
    <cellStyle name="60% - 强调文字颜色 4 2 9" xfId="1290"/>
    <cellStyle name="40% - 强调文字颜色 3 2 4" xfId="1291"/>
    <cellStyle name="差_三季度－表二" xfId="1292"/>
    <cellStyle name="40% - 强调文字颜色 3 2 5" xfId="1293"/>
    <cellStyle name="40% - 强调文字颜色 3 2 6" xfId="1294"/>
    <cellStyle name="40% - 强调文字颜色 3 2_本公支" xfId="1295"/>
    <cellStyle name="60% - 强调文字颜色 1 2 2" xfId="1296"/>
    <cellStyle name="40% - 强调文字颜色 3 3" xfId="1297"/>
    <cellStyle name="40% - 强调文字颜色 3 4" xfId="1298"/>
    <cellStyle name="40% - 强调文字颜色 3 5" xfId="1299"/>
    <cellStyle name="差_2009年一般性转移支付标准工资_地方配套按人均增幅控制8.31（调整结案率后）xl_2016年项目预算讨论稿2016.1.7" xfId="1300"/>
    <cellStyle name="6mal" xfId="1301"/>
    <cellStyle name="40% - 强调文字颜色 3 6" xfId="1302"/>
    <cellStyle name="40% - 强调文字颜色 3 7" xfId="1303"/>
    <cellStyle name="40% - 强调文字颜色 3 8" xfId="1304"/>
    <cellStyle name="40% - 强调文字颜色 3 9" xfId="1305"/>
    <cellStyle name="差 2 9" xfId="1306"/>
    <cellStyle name="好_33甘肃_2016年项目预算讨论稿2016.1.7" xfId="1307"/>
    <cellStyle name="40% - 强调文字颜色 4 2" xfId="1308"/>
    <cellStyle name="60% - 强调文字颜色 4 9" xfId="1309"/>
    <cellStyle name="差_07临沂" xfId="1310"/>
    <cellStyle name="40% - 强调文字颜色 4 2 10" xfId="1311"/>
    <cellStyle name="40% - 强调文字颜色 4 2 11" xfId="1312"/>
    <cellStyle name="好_义务教育阶段教职工人数（教育厅提供最终）_2016年项目预算讨论稿2016.1.7" xfId="1313"/>
    <cellStyle name="40% - 强调文字颜色 4 2 12" xfId="1314"/>
    <cellStyle name="40% - 强调文字颜色 4 2 13" xfId="1315"/>
    <cellStyle name="40% - 强调文字颜色 4 2 14" xfId="1316"/>
    <cellStyle name="好_2009年一般性转移支付标准工资_奖励补助测算5.23新_2014年项目预算讨论稿-1.15" xfId="1317"/>
    <cellStyle name="40% - 强调文字颜色 4 2 20" xfId="1318"/>
    <cellStyle name="40% - 强调文字颜色 4 2 15" xfId="1319"/>
    <cellStyle name="40% - 强调文字颜色 4 2 21" xfId="1320"/>
    <cellStyle name="40% - 强调文字颜色 4 2 16" xfId="1321"/>
    <cellStyle name="40% - 强调文字颜色 4 2 22" xfId="1322"/>
    <cellStyle name="40% - 强调文字颜色 4 2 17" xfId="1323"/>
    <cellStyle name="标题 4 2 10" xfId="1324"/>
    <cellStyle name="40% - 强调文字颜色 4 2 23" xfId="1325"/>
    <cellStyle name="40% - 强调文字颜色 4 2 18" xfId="1326"/>
    <cellStyle name="Dollar (zero dec)" xfId="1327"/>
    <cellStyle name="标题 4 2 11" xfId="1328"/>
    <cellStyle name="差_义务教育阶段教职工人数（教育厅提供最终）_2015年项目预算讨论稿11.13" xfId="1329"/>
    <cellStyle name="40% - 强调文字颜色 4 2 24" xfId="1330"/>
    <cellStyle name="40% - 强调文字颜色 4 2 19" xfId="1331"/>
    <cellStyle name="60% - 强调文字颜色 5 2 7" xfId="1332"/>
    <cellStyle name="60% - 强调文字颜色 3 2 27" xfId="1333"/>
    <cellStyle name="40% - 强调文字颜色 4 2 2" xfId="1334"/>
    <cellStyle name="标题 4 2 12" xfId="1335"/>
    <cellStyle name="40% - 强调文字颜色 4 2 25" xfId="1336"/>
    <cellStyle name="标题 4 2 13" xfId="1337"/>
    <cellStyle name="40% - 强调文字颜色 4 2 26" xfId="1338"/>
    <cellStyle name="标题 4 2 14" xfId="1339"/>
    <cellStyle name="40% - 强调文字颜色 4 2 27" xfId="1340"/>
    <cellStyle name="标题 4 2 15" xfId="1341"/>
    <cellStyle name="标题 4 2 20" xfId="1342"/>
    <cellStyle name="差_第五部分(才淼、饶永宏）" xfId="1343"/>
    <cellStyle name="40% - 强调文字颜色 4 2 28" xfId="1344"/>
    <cellStyle name="60% - 强调文字颜色 5 2 8" xfId="1345"/>
    <cellStyle name="60% - 强调文字颜色 3 2 28" xfId="1346"/>
    <cellStyle name="40% - 强调文字颜色 4 2 3" xfId="1347"/>
    <cellStyle name="差_05玉溪_2016年项目预算讨论稿2016.1.7" xfId="1348"/>
    <cellStyle name="60% - 强调文字颜色 5 2 9" xfId="1349"/>
    <cellStyle name="60% - 强调文字颜色 3 2 29" xfId="1350"/>
    <cellStyle name="40% - 强调文字颜色 4 2 4" xfId="1351"/>
    <cellStyle name="40% - 强调文字颜色 4 2 5" xfId="1352"/>
    <cellStyle name="差_第一部分：综合全_2015年项目预算讨论稿11.13" xfId="1353"/>
    <cellStyle name="差_江西超收收入安排（1-10月份）_2015年项目预算讨论稿11.13" xfId="1354"/>
    <cellStyle name="40% - 强调文字颜色 4 2 6" xfId="1355"/>
    <cellStyle name="40% - 强调文字颜色 4 2_本公支" xfId="1356"/>
    <cellStyle name="差_12滨州" xfId="1357"/>
    <cellStyle name="40% - 强调文字颜色 4 3" xfId="1358"/>
    <cellStyle name="40% - 强调文字颜色 4 4" xfId="1359"/>
    <cellStyle name="40% - 强调文字颜色 4 5" xfId="1360"/>
    <cellStyle name="好_2009年一般性转移支付标准工资_地方配套按人均增幅控制8.31（调整结案率后）xl_2014年项目预算讨论稿-1.15" xfId="1361"/>
    <cellStyle name="PSSpacer" xfId="1362"/>
    <cellStyle name="40% - 强调文字颜色 4 6" xfId="1363"/>
    <cellStyle name="40% - 强调文字颜色 4 7" xfId="1364"/>
    <cellStyle name="40% - 强调文字颜色 4 8" xfId="1365"/>
    <cellStyle name="Mon閠aire [0]_!!!GO" xfId="1366"/>
    <cellStyle name="40% - 强调文字颜色 4 9" xfId="1367"/>
    <cellStyle name="好_2009年一般性转移支付标准工资_2014年项目预算讨论稿-1.15" xfId="1368"/>
    <cellStyle name="好 2 20" xfId="1369"/>
    <cellStyle name="好 2 15" xfId="1370"/>
    <cellStyle name="60% - 强调文字颜色 6 11" xfId="1371"/>
    <cellStyle name="40% - 强调文字颜色 5 10" xfId="1372"/>
    <cellStyle name="好_2006年分析表" xfId="1373"/>
    <cellStyle name="好 2 3" xfId="1374"/>
    <cellStyle name="40% - 强调文字颜色 5 2" xfId="1375"/>
    <cellStyle name="差_奖励补助测算7.23_2016年项目预算讨论稿2016.1.7" xfId="1376"/>
    <cellStyle name="计算 2 14" xfId="1377"/>
    <cellStyle name="60% - 强调文字颜色 2 2 6" xfId="1378"/>
    <cellStyle name="40% - 强调文字颜色 5 2 10" xfId="1379"/>
    <cellStyle name="千位分隔[0] 2" xfId="1380"/>
    <cellStyle name="40% - 强调文字颜色 5 2 24" xfId="1381"/>
    <cellStyle name="40% - 强调文字颜色 5 2 19" xfId="1382"/>
    <cellStyle name="40% - 强调文字颜色 5 2 25" xfId="1383"/>
    <cellStyle name="40% - 强调文字颜色 5 2 26" xfId="1384"/>
    <cellStyle name="40% - 强调文字颜色 5 2 27" xfId="1385"/>
    <cellStyle name="40% - 强调文字颜色 5 2 28" xfId="1386"/>
    <cellStyle name="40% - 强调文字颜色 5 2 29" xfId="1387"/>
    <cellStyle name="好 2 4" xfId="1388"/>
    <cellStyle name="40% - 强调文字颜色 5 3" xfId="1389"/>
    <cellStyle name="好 2 5" xfId="1390"/>
    <cellStyle name="40% - 强调文字颜色 5 4" xfId="1391"/>
    <cellStyle name="差_27重庆" xfId="1392"/>
    <cellStyle name="好 2 6" xfId="1393"/>
    <cellStyle name="40% - 强调文字颜色 5 5" xfId="1394"/>
    <cellStyle name="注释 2 2" xfId="1395"/>
    <cellStyle name="好_03昭通_2016年项目预算讨论稿2016.1.7" xfId="1396"/>
    <cellStyle name="好 2 7" xfId="1397"/>
    <cellStyle name="40% - 强调文字颜色 5 6" xfId="1398"/>
    <cellStyle name="好 2 8" xfId="1399"/>
    <cellStyle name="40% - 强调文字颜色 5 7" xfId="1400"/>
    <cellStyle name="好 2 9" xfId="1401"/>
    <cellStyle name="40% - 强调文字颜色 5 8" xfId="1402"/>
    <cellStyle name="40% - 强调文字颜色 5 9" xfId="1403"/>
    <cellStyle name="差_指标四_2014年项目预算讨论稿-1.15" xfId="1404"/>
    <cellStyle name="40% - 强调文字颜色 6 10" xfId="1405"/>
    <cellStyle name="好_下半年禁毒办案经费分配2544.3万元" xfId="1406"/>
    <cellStyle name="40% - 强调文字颜色 6 2" xfId="1407"/>
    <cellStyle name="标题 17" xfId="1408"/>
    <cellStyle name="标题 22" xfId="1409"/>
    <cellStyle name="40% - 强调文字颜色 6 2 10" xfId="1410"/>
    <cellStyle name="40% - 强调文字颜色 6 2 2" xfId="1411"/>
    <cellStyle name="40% - 强调文字颜色 6 2 11" xfId="1412"/>
    <cellStyle name="40% - 强调文字颜色 6 2 3" xfId="1413"/>
    <cellStyle name="40% - 强调文字颜色 6 2 12" xfId="1414"/>
    <cellStyle name="差_云南省2008年中小学教职工情况（教育厅提供20090101加工整理）" xfId="1415"/>
    <cellStyle name="40% - 强调文字颜色 6 2 4" xfId="1416"/>
    <cellStyle name="差_下半年禁毒办案经费分配2544.3万元_2014年项目预算讨论稿-1.15" xfId="1417"/>
    <cellStyle name="40% - 强调文字颜色 6 2 13" xfId="1418"/>
    <cellStyle name="40% - 强调文字颜色 6 2 6" xfId="1419"/>
    <cellStyle name="差_县级基础数据_2015年项目预算讨论稿11.13" xfId="1420"/>
    <cellStyle name="40% - 强调文字颜色 6 2 20" xfId="1421"/>
    <cellStyle name="40% - 强调文字颜色 6 2 15" xfId="1422"/>
    <cellStyle name="40% - 强调文字颜色 6 2_本公支" xfId="1423"/>
    <cellStyle name="差 2 5" xfId="1424"/>
    <cellStyle name="编号" xfId="1425"/>
    <cellStyle name="40% - 强调文字颜色 6 3" xfId="1426"/>
    <cellStyle name="标题 18" xfId="1427"/>
    <cellStyle name="标题 23" xfId="1428"/>
    <cellStyle name="差_辽宁省2007年1-10月份一般预算收入超收及安排情况统计表_2014年项目预算讨论稿-1.15" xfId="1429"/>
    <cellStyle name="60% - 强调文字颜色 4 2 2" xfId="1430"/>
    <cellStyle name="40% - 强调文字颜色 6 4" xfId="1431"/>
    <cellStyle name="标题 19" xfId="1432"/>
    <cellStyle name="标题 24" xfId="1433"/>
    <cellStyle name="60% - 强调文字颜色 4 2 3" xfId="1434"/>
    <cellStyle name="40% - 强调文字颜色 6 5" xfId="1435"/>
    <cellStyle name="标题 25" xfId="1436"/>
    <cellStyle name="60% - 强调文字颜色 4 2 4" xfId="1437"/>
    <cellStyle name="40% - 强调文字颜色 6 6" xfId="1438"/>
    <cellStyle name="标题 26" xfId="1439"/>
    <cellStyle name="60% - 强调文字颜色 4 2 5" xfId="1440"/>
    <cellStyle name="40% - 强调文字颜色 6 7" xfId="1441"/>
    <cellStyle name="标题 27" xfId="1442"/>
    <cellStyle name="60% - 强调文字颜色 4 2 6" xfId="1443"/>
    <cellStyle name="40% - 强调文字颜色 6 8" xfId="1444"/>
    <cellStyle name="标题 28" xfId="1445"/>
    <cellStyle name="好_补充表_2015年项目预算讨论稿11.13" xfId="1446"/>
    <cellStyle name="常规 2 51" xfId="1447"/>
    <cellStyle name="常规 2 46" xfId="1448"/>
    <cellStyle name="60% - Accent2" xfId="1449"/>
    <cellStyle name="常规 2 52" xfId="1450"/>
    <cellStyle name="常规 2 47" xfId="1451"/>
    <cellStyle name="60% - Accent3" xfId="1452"/>
    <cellStyle name="常规 2 53" xfId="1453"/>
    <cellStyle name="常规 2 48" xfId="1454"/>
    <cellStyle name="60% - Accent4" xfId="1455"/>
    <cellStyle name="per.style" xfId="1456"/>
    <cellStyle name="强调文字颜色 4 2" xfId="1457"/>
    <cellStyle name="常规 2 54" xfId="1458"/>
    <cellStyle name="常规 2 49" xfId="1459"/>
    <cellStyle name="60% - Accent5" xfId="1460"/>
    <cellStyle name="好_检验表" xfId="1461"/>
    <cellStyle name="t" xfId="1462"/>
    <cellStyle name="强调文字颜色 4 3" xfId="1463"/>
    <cellStyle name="常规 2 60" xfId="1464"/>
    <cellStyle name="常规 2 55" xfId="1465"/>
    <cellStyle name="60% - Accent6" xfId="1466"/>
    <cellStyle name="适中 2 4" xfId="1467"/>
    <cellStyle name="60% - 强调文字颜色 1 2 10" xfId="1468"/>
    <cellStyle name="差_地方配套按人均增幅控制8.30xl" xfId="1469"/>
    <cellStyle name="适中 2 6" xfId="1470"/>
    <cellStyle name="60% - 强调文字颜色 1 2 12" xfId="1471"/>
    <cellStyle name="适中 2 7" xfId="1472"/>
    <cellStyle name="60% - 强调文字颜色 1 2 13" xfId="1473"/>
    <cellStyle name="适中 2 8" xfId="1474"/>
    <cellStyle name="好_2009年一般性转移支付标准工资_~4190974" xfId="1475"/>
    <cellStyle name="60% - 强调文字颜色 1 2 14" xfId="1476"/>
    <cellStyle name="Accent3 - 60%" xfId="1477"/>
    <cellStyle name="强调文字颜色 3 2 8" xfId="1478"/>
    <cellStyle name="好_2009年一般性转移支付标准工资_不用软件计算9.1不考虑经费管理评价xl_2016年项目预算讨论稿2016.1.7" xfId="1479"/>
    <cellStyle name="差_Book1_2_2016年项目预算讨论稿2016.1.7" xfId="1480"/>
    <cellStyle name="适中 2 9" xfId="1481"/>
    <cellStyle name="60% - 强调文字颜色 1 2 20" xfId="1482"/>
    <cellStyle name="60% - 强调文字颜色 1 2 15" xfId="1483"/>
    <cellStyle name="60% - 强调文字颜色 1 2 21" xfId="1484"/>
    <cellStyle name="60% - 强调文字颜色 1 2 16" xfId="1485"/>
    <cellStyle name="好_2006年分析表_2015年项目预算讨论稿11.13" xfId="1486"/>
    <cellStyle name="60% - 强调文字颜色 1 2 22" xfId="1487"/>
    <cellStyle name="60% - 强调文字颜色 1 2 17" xfId="1488"/>
    <cellStyle name="60% - 强调文字颜色 1 2 23" xfId="1489"/>
    <cellStyle name="60% - 强调文字颜色 1 2 18" xfId="1490"/>
    <cellStyle name="60% - 强调文字颜色 1 2 24" xfId="1491"/>
    <cellStyle name="60% - 强调文字颜色 1 2 19" xfId="1492"/>
    <cellStyle name="60% - 强调文字颜色 1 2 25" xfId="1493"/>
    <cellStyle name="60% - 强调文字颜色 1 2 26" xfId="1494"/>
    <cellStyle name="差_自治区本级政府性基金情况表_2015年项目预算讨论稿11.13" xfId="1495"/>
    <cellStyle name="60% - 强调文字颜色 1 2 27" xfId="1496"/>
    <cellStyle name="好_2009年一般性转移支付标准工资_奖励补助测算5.22测试_2014年项目预算讨论稿-1.15" xfId="1497"/>
    <cellStyle name="60% - 强调文字颜色 1 2 28" xfId="1498"/>
    <cellStyle name="60% - 强调文字颜色 1 2 29" xfId="1499"/>
    <cellStyle name="差_地方配套按人均增幅控制8.30一般预算平均增幅、人均可用财力平均增幅两次控制、社会治安系数调整、案件数调整xl" xfId="1500"/>
    <cellStyle name="好_三季度－表二_2016年项目预算讨论稿2016.1.7" xfId="1501"/>
    <cellStyle name="60% - 强调文字颜色 1 2 3" xfId="1502"/>
    <cellStyle name="好_下半年禁吸戒毒经费1000万元_2014年项目预算讨论稿-1.15" xfId="1503"/>
    <cellStyle name="60% - 强调文字颜色 1 2 4" xfId="1504"/>
    <cellStyle name="60% - 强调文字颜色 1 2 5" xfId="1505"/>
    <cellStyle name="ColLevel_0" xfId="1506"/>
    <cellStyle name="60% - 强调文字颜色 1 2 6" xfId="1507"/>
    <cellStyle name="差_下半年禁毒办案经费分配2544.3万元_2015年项目预算讨论稿11.13" xfId="1508"/>
    <cellStyle name="好_云南农村义务教育统计表" xfId="1509"/>
    <cellStyle name="60% - 强调文字颜色 1 2_本公支" xfId="1510"/>
    <cellStyle name="差_0502通海县" xfId="1511"/>
    <cellStyle name="60% - 强调文字颜色 2 10" xfId="1512"/>
    <cellStyle name="差_~5676413_2015年项目预算讨论稿11.13" xfId="1513"/>
    <cellStyle name="好_教师绩效工资测算表（离退休按各地上报数测算）2009年1月1日_2014年项目预算讨论稿-1.15" xfId="1514"/>
    <cellStyle name="60% - 强调文字颜色 2 2" xfId="1515"/>
    <cellStyle name="60% - 强调文字颜色 2 2 10" xfId="1516"/>
    <cellStyle name="60% - 强调文字颜色 2 2 11" xfId="1517"/>
    <cellStyle name="60% - 强调文字颜色 2 2 12" xfId="1518"/>
    <cellStyle name="差_03昭通_2015年项目预算讨论稿11.13" xfId="1519"/>
    <cellStyle name="60% - 强调文字颜色 2 2 13" xfId="1520"/>
    <cellStyle name="60% - 强调文字颜色 2 2 14" xfId="1521"/>
    <cellStyle name="好_奖励补助测算7.25 (version 1) (version 1)" xfId="1522"/>
    <cellStyle name="60% - 强调文字颜色 2 2 20" xfId="1523"/>
    <cellStyle name="60% - 强调文字颜色 2 2 15" xfId="1524"/>
    <cellStyle name="好_28四川_2015年项目预算讨论稿11.13" xfId="1525"/>
    <cellStyle name="60% - 强调文字颜色 2 2 21" xfId="1526"/>
    <cellStyle name="60% - 强调文字颜色 2 2 16" xfId="1527"/>
    <cellStyle name="好_奖励补助测算5.24冯铸_2015年项目预算讨论稿11.13" xfId="1528"/>
    <cellStyle name="60% - 强调文字颜色 2 2 22" xfId="1529"/>
    <cellStyle name="60% - 强调文字颜色 2 2 17" xfId="1530"/>
    <cellStyle name="60% - 强调文字颜色 2 2 23" xfId="1531"/>
    <cellStyle name="60% - 强调文字颜色 2 2 18" xfId="1532"/>
    <cellStyle name="60% - 强调文字颜色 2 2 24" xfId="1533"/>
    <cellStyle name="60% - 强调文字颜色 2 2 19" xfId="1534"/>
    <cellStyle name="60% - 强调文字颜色 6 8" xfId="1535"/>
    <cellStyle name="计算 2 10" xfId="1536"/>
    <cellStyle name="60% - 强调文字颜色 2 2 2" xfId="1537"/>
    <cellStyle name="60% - 强调文字颜色 2 2 25" xfId="1538"/>
    <cellStyle name="60% - 强调文字颜色 2 2 26" xfId="1539"/>
    <cellStyle name="差_丽江汇总_2015年项目预算讨论稿11.13" xfId="1540"/>
    <cellStyle name="60% - 强调文字颜色 2 2 27" xfId="1541"/>
    <cellStyle name="标题 2 2" xfId="1542"/>
    <cellStyle name="60% - 强调文字颜色 2 2 28" xfId="1543"/>
    <cellStyle name="标题 2 3" xfId="1544"/>
    <cellStyle name="60% - 强调文字颜色 2 2 29" xfId="1545"/>
    <cellStyle name="60% - 强调文字颜色 6 9" xfId="1546"/>
    <cellStyle name="计算 2 11" xfId="1547"/>
    <cellStyle name="60% - 强调文字颜色 2 2 3" xfId="1548"/>
    <cellStyle name="计算 2 12" xfId="1549"/>
    <cellStyle name="60% - 强调文字颜色 2 2 4" xfId="1550"/>
    <cellStyle name="计算 2 13" xfId="1551"/>
    <cellStyle name="60% - 强调文字颜色 2 2 5" xfId="1552"/>
    <cellStyle name="60% - 强调文字颜色 2 4" xfId="1553"/>
    <cellStyle name="差_30云南_2014年项目预算讨论稿-1.15" xfId="1554"/>
    <cellStyle name="差_财政供养人员_2015年项目预算讨论稿11.13" xfId="1555"/>
    <cellStyle name="60% - 强调文字颜色 2 5" xfId="1556"/>
    <cellStyle name="60% - 强调文字颜色 3 2" xfId="1557"/>
    <cellStyle name="60% - 强调文字颜色 3 2 10" xfId="1558"/>
    <cellStyle name="60% - 强调文字颜色 3 2 11" xfId="1559"/>
    <cellStyle name="60% - 强调文字颜色 3 2 12" xfId="1560"/>
    <cellStyle name="60% - 强调文字颜色 3 2 13" xfId="1561"/>
    <cellStyle name="差 2_本公支" xfId="1562"/>
    <cellStyle name="60% - 强调文字颜色 3 2 14" xfId="1563"/>
    <cellStyle name="差_教育厅提供义务教育及高中教师人数（2009年1月6日）_2016年项目预算讨论稿2016.1.7" xfId="1564"/>
    <cellStyle name="常规 2 2_2014年项目预算讨论稿-1.15" xfId="1565"/>
    <cellStyle name="60% - 强调文字颜色 3 2 20" xfId="1566"/>
    <cellStyle name="60% - 强调文字颜色 3 2 15" xfId="1567"/>
    <cellStyle name="60% - 强调文字颜色 3 2 21" xfId="1568"/>
    <cellStyle name="60% - 强调文字颜色 3 2 16" xfId="1569"/>
    <cellStyle name="60% - 强调文字颜色 5 2 2" xfId="1570"/>
    <cellStyle name="60% - 强调文字颜色 3 2 22" xfId="1571"/>
    <cellStyle name="60% - 强调文字颜色 3 2 17" xfId="1572"/>
    <cellStyle name="60% - 强调文字颜色 5 2 3" xfId="1573"/>
    <cellStyle name="60% - 强调文字颜色 3 2 23" xfId="1574"/>
    <cellStyle name="60% - 强调文字颜色 3 2 18" xfId="1575"/>
    <cellStyle name="好_M03_2016年项目预算讨论稿2016.1.7" xfId="1576"/>
    <cellStyle name="60% - 强调文字颜色 5 2 4" xfId="1577"/>
    <cellStyle name="60% - 强调文字颜色 3 2 24" xfId="1578"/>
    <cellStyle name="60% - 强调文字颜色 3 2 19" xfId="1579"/>
    <cellStyle name="60% - 强调文字颜色 3 2 2" xfId="1580"/>
    <cellStyle name="60% - 强调文字颜色 5 2 5" xfId="1581"/>
    <cellStyle name="60% - 强调文字颜色 3 2 25" xfId="1582"/>
    <cellStyle name="差_33甘肃" xfId="1583"/>
    <cellStyle name="60% - 强调文字颜色 5 2 6" xfId="1584"/>
    <cellStyle name="60% - 强调文字颜色 3 2 26" xfId="1585"/>
    <cellStyle name="60% - 强调文字颜色 3 2 3" xfId="1586"/>
    <cellStyle name="好_文体广播部门_2016年项目预算讨论稿2016.1.7" xfId="1587"/>
    <cellStyle name="60% - 强调文字颜色 3 2 4" xfId="1588"/>
    <cellStyle name="60% - 强调文字颜色 3 2 5" xfId="1589"/>
    <cellStyle name="60% - 强调文字颜色 3 2 6" xfId="1590"/>
    <cellStyle name="好_22湖南_2015年项目预算讨论稿11.13" xfId="1591"/>
    <cellStyle name="60% - 强调文字颜色 3 3" xfId="1592"/>
    <cellStyle name="60% - 强调文字颜色 3 4" xfId="1593"/>
    <cellStyle name="差_M03_2014年项目预算讨论稿-1.15" xfId="1594"/>
    <cellStyle name="60% - 强调文字颜色 3 5" xfId="1595"/>
    <cellStyle name="强调文字颜色 1 2 2" xfId="1596"/>
    <cellStyle name="60% - 强调文字颜色 4 10" xfId="1597"/>
    <cellStyle name="60% - 强调文字颜色 4 2" xfId="1598"/>
    <cellStyle name="60% - 强调文字颜色 4 2 27" xfId="1599"/>
    <cellStyle name="60% - 强调文字颜色 4 2 28" xfId="1600"/>
    <cellStyle name="60% - 强调文字颜色 4 2 29" xfId="1601"/>
    <cellStyle name="差_12滨州_2016年项目预算讨论稿2016.1.7" xfId="1602"/>
    <cellStyle name="差_奖励补助测算7.25 (version 1) (version 1)" xfId="1603"/>
    <cellStyle name="60% - 强调文字颜色 4 3" xfId="1604"/>
    <cellStyle name="60% - 强调文字颜色 4 4" xfId="1605"/>
    <cellStyle name="好_530623_2006年县级财政报表附表" xfId="1606"/>
    <cellStyle name="差_22湖南" xfId="1607"/>
    <cellStyle name="60% - 强调文字颜色 4 5" xfId="1608"/>
    <cellStyle name="60% - 强调文字颜色 4 6" xfId="1609"/>
    <cellStyle name="好_2009年一般性转移支付标准工资_奖励补助测算5.24冯铸_2016年项目预算讨论稿2016.1.7" xfId="1610"/>
    <cellStyle name="60% - 强调文字颜色 4 7" xfId="1611"/>
    <cellStyle name="60% - 强调文字颜色 4 8" xfId="1612"/>
    <cellStyle name="60% - 强调文字颜色 5 2" xfId="1613"/>
    <cellStyle name="标题 4 2 25" xfId="1614"/>
    <cellStyle name="60% - 强调文字颜色 5 2 28" xfId="1615"/>
    <cellStyle name="60% - 强调文字颜色 5 2 29" xfId="1616"/>
    <cellStyle name="强调文字颜色 6 2 10" xfId="1617"/>
    <cellStyle name="60% - 强调文字颜色 5 2_本公支" xfId="1618"/>
    <cellStyle name="60% - 强调文字颜色 5 3" xfId="1619"/>
    <cellStyle name="标题 4 2 26" xfId="1620"/>
    <cellStyle name="差_05潍坊" xfId="1621"/>
    <cellStyle name="60% - 强调文字颜色 5 4" xfId="1622"/>
    <cellStyle name="标题 4 2 27" xfId="1623"/>
    <cellStyle name="差_2016年项目预算讨论稿2016.1.7" xfId="1624"/>
    <cellStyle name="60% - 强调文字颜色 5 5" xfId="1625"/>
    <cellStyle name="标题 4 2 28" xfId="1626"/>
    <cellStyle name="60% - 强调文字颜色 5 6" xfId="1627"/>
    <cellStyle name="标题 4 2 29" xfId="1628"/>
    <cellStyle name="好_奖励补助测算5.22测试_2014年项目预算讨论稿-1.15" xfId="1629"/>
    <cellStyle name="60% - 强调文字颜色 5 7" xfId="1630"/>
    <cellStyle name="标题 2 2_P020161213560258553512" xfId="1631"/>
    <cellStyle name="60% - 强调文字颜色 5 8" xfId="1632"/>
    <cellStyle name="好 2 14" xfId="1633"/>
    <cellStyle name="60% - 强调文字颜色 6 10" xfId="1634"/>
    <cellStyle name="差_33甘肃_2015年项目预算讨论稿11.13" xfId="1635"/>
    <cellStyle name="Currency1" xfId="1636"/>
    <cellStyle name="60% - 强调文字颜色 6 2 2" xfId="1637"/>
    <cellStyle name="差_奖励补助测算5.24冯铸_2014年项目预算讨论稿-1.15" xfId="1638"/>
    <cellStyle name="60% - 强调文字颜色 6 2 3" xfId="1639"/>
    <cellStyle name="60% - 强调文字颜色 6 2_本公支" xfId="1640"/>
    <cellStyle name="60% - 强调文字颜色 6 3" xfId="1641"/>
    <cellStyle name="60% - 强调文字颜色 6 4" xfId="1642"/>
    <cellStyle name="60% - 强调文字颜色 6 5" xfId="1643"/>
    <cellStyle name="60% - 强调文字颜色 6 6" xfId="1644"/>
    <cellStyle name="60% - 强调文字颜色 6 7" xfId="1645"/>
    <cellStyle name="Accent1" xfId="1646"/>
    <cellStyle name="Accent1 - 40%" xfId="1647"/>
    <cellStyle name="差_2006年基础数据" xfId="1648"/>
    <cellStyle name="Accent1 - 60%" xfId="1649"/>
    <cellStyle name="Accent1_2014年项目预算讨论稿-1.15" xfId="1650"/>
    <cellStyle name="差 2 2" xfId="1651"/>
    <cellStyle name="Accent2" xfId="1652"/>
    <cellStyle name="Accent2 - 20%" xfId="1653"/>
    <cellStyle name="日期" xfId="1654"/>
    <cellStyle name="差_奖励补助测算5.23新" xfId="1655"/>
    <cellStyle name="Accent2 - 60%" xfId="1656"/>
    <cellStyle name="输出 11" xfId="1657"/>
    <cellStyle name="Accent2_2014年项目预算讨论稿-1.15" xfId="1658"/>
    <cellStyle name="差_检验表（调整后）" xfId="1659"/>
    <cellStyle name="Accent3" xfId="1660"/>
    <cellStyle name="差_2007年检察院案件数" xfId="1661"/>
    <cellStyle name="Accent3 - 20%" xfId="1662"/>
    <cellStyle name="Accent4" xfId="1663"/>
    <cellStyle name="Accent4_2014年项目预算讨论稿-1.15" xfId="1664"/>
    <cellStyle name="Accent5" xfId="1665"/>
    <cellStyle name="好_Book2_2015年项目预算讨论稿11.13" xfId="1666"/>
    <cellStyle name="Accent5 - 20%" xfId="1667"/>
    <cellStyle name="Accent5 - 40%" xfId="1668"/>
    <cellStyle name="Accent5 - 60%" xfId="1669"/>
    <cellStyle name="Accent6" xfId="1670"/>
    <cellStyle name="Accent6 - 20%" xfId="1671"/>
    <cellStyle name="Accent6 - 40%" xfId="1672"/>
    <cellStyle name="Accent6 - 60%" xfId="1673"/>
    <cellStyle name="Accent6_2014年项目预算讨论稿-1.15" xfId="1674"/>
    <cellStyle name="差_基础数据分析_2016年项目预算讨论稿2016.1.7" xfId="1675"/>
    <cellStyle name="Bad" xfId="1676"/>
    <cellStyle name="常规 20" xfId="1677"/>
    <cellStyle name="常规 15" xfId="1678"/>
    <cellStyle name="Check Cell" xfId="1679"/>
    <cellStyle name="Comma [0]" xfId="1680"/>
    <cellStyle name="强调文字颜色 4 2 28" xfId="1681"/>
    <cellStyle name="好_2016年项目预算讨论稿2016.1.7" xfId="1682"/>
    <cellStyle name="Comma_!!!GO" xfId="1683"/>
    <cellStyle name="输出 2 8" xfId="1684"/>
    <cellStyle name="好_江西超收收入安排（1-10月份）新_2014年项目预算讨论稿-1.15" xfId="1685"/>
    <cellStyle name="Currency_!!!GO" xfId="1686"/>
    <cellStyle name="Date" xfId="1687"/>
    <cellStyle name="Explanatory Text" xfId="1688"/>
    <cellStyle name="强调文字颜色 1 2 13" xfId="1689"/>
    <cellStyle name="好_第一部分：综合全_2016年项目预算讨论稿2016.1.7" xfId="1690"/>
    <cellStyle name="常规 71" xfId="1691"/>
    <cellStyle name="常规 66" xfId="1692"/>
    <cellStyle name="e鯪9Y_x000B_" xfId="1693"/>
    <cellStyle name="差_平邑_2014年项目预算讨论稿-1.15" xfId="1694"/>
    <cellStyle name="Fixed" xfId="1695"/>
    <cellStyle name="gcd" xfId="1696"/>
    <cellStyle name="Good" xfId="1697"/>
    <cellStyle name="常规 10" xfId="1698"/>
    <cellStyle name="常规 96" xfId="1699"/>
    <cellStyle name="Grey" xfId="1700"/>
    <cellStyle name="强调文字颜色 5 2 2" xfId="1701"/>
    <cellStyle name="Header1" xfId="1702"/>
    <cellStyle name="强调文字颜色 5 2 3" xfId="1703"/>
    <cellStyle name="Header2" xfId="1704"/>
    <cellStyle name="差_高中教师人数（教育厅1.6日提供）_2016年项目预算讨论稿2016.1.7" xfId="1705"/>
    <cellStyle name="适中 2 13" xfId="1706"/>
    <cellStyle name="计算 9" xfId="1707"/>
    <cellStyle name="Heading 1" xfId="1708"/>
    <cellStyle name="适中 2 14" xfId="1709"/>
    <cellStyle name="Heading 2" xfId="1710"/>
    <cellStyle name="强调文字颜色 3 2 10" xfId="1711"/>
    <cellStyle name="差_2006年水利统计指标统计表_2014年项目预算讨论稿-1.15" xfId="1712"/>
    <cellStyle name="适中 2 20" xfId="1713"/>
    <cellStyle name="适中 2 15" xfId="1714"/>
    <cellStyle name="Heading 3" xfId="1715"/>
    <cellStyle name="适中 2 21" xfId="1716"/>
    <cellStyle name="适中 2 16" xfId="1717"/>
    <cellStyle name="Heading 4" xfId="1718"/>
    <cellStyle name="Input" xfId="1719"/>
    <cellStyle name="常规 2 19" xfId="1720"/>
    <cellStyle name="常规 2 24" xfId="1721"/>
    <cellStyle name="Input [yellow]" xfId="1722"/>
    <cellStyle name="Input Cells" xfId="1723"/>
    <cellStyle name="好_江西超收收入安排（1-10月份）_2014年项目预算讨论稿-1.15" xfId="1724"/>
    <cellStyle name="归盒啦_95" xfId="1725"/>
    <cellStyle name="Linked Cell" xfId="1726"/>
    <cellStyle name="Linked Cells" xfId="1727"/>
    <cellStyle name="Moneda [0]_96 Risk" xfId="1728"/>
    <cellStyle name="Moneda_96 Risk" xfId="1729"/>
    <cellStyle name="差_补充表" xfId="1730"/>
    <cellStyle name="强调文字颜色 5 2 7" xfId="1731"/>
    <cellStyle name="标题 4 13" xfId="1732"/>
    <cellStyle name="Neutral" xfId="1733"/>
    <cellStyle name="New Times Roman" xfId="1734"/>
    <cellStyle name="差 25" xfId="1735"/>
    <cellStyle name="no dec" xfId="1736"/>
    <cellStyle name="常规 2 95" xfId="1737"/>
    <cellStyle name="Norma,_laroux_4_营业在建 (2)_E21" xfId="1738"/>
    <cellStyle name="汇总 2 27" xfId="1739"/>
    <cellStyle name="好_历年教师人数" xfId="1740"/>
    <cellStyle name="Normal_!!!GO" xfId="1741"/>
    <cellStyle name="Note" xfId="1742"/>
    <cellStyle name="Output" xfId="1743"/>
    <cellStyle name="Percent [2]" xfId="1744"/>
    <cellStyle name="计算 22" xfId="1745"/>
    <cellStyle name="计算 17" xfId="1746"/>
    <cellStyle name="好_2008年县级公安保障标准落实奖励经费分配测算_2015年项目预算讨论稿11.13" xfId="1747"/>
    <cellStyle name="Pourcentage_pldt" xfId="1748"/>
    <cellStyle name="差_辽宁省2007年1-10月份一般预算收入超收及安排情况统计表" xfId="1749"/>
    <cellStyle name="PSDate" xfId="1750"/>
    <cellStyle name="强调文字颜色 6 8" xfId="1751"/>
    <cellStyle name="差_530623_2006年县级财政报表附表" xfId="1752"/>
    <cellStyle name="强调文字颜色 5 2 25" xfId="1753"/>
    <cellStyle name="PSHeading" xfId="1754"/>
    <cellStyle name="RowLevel_0" xfId="1755"/>
    <cellStyle name="差_2008年县级公安保障标准落实奖励经费分配测算" xfId="1756"/>
    <cellStyle name="Standard_AREAS" xfId="1757"/>
    <cellStyle name="t_HVAC Equipment (3)" xfId="1758"/>
    <cellStyle name="Title" xfId="1759"/>
    <cellStyle name="Total" xfId="1760"/>
    <cellStyle name="强调文字颜色 6 2_本公支" xfId="1761"/>
    <cellStyle name="好_地方配套按人均增幅控制8.30xl_2014年项目预算讨论稿-1.15" xfId="1762"/>
    <cellStyle name="Warning Text" xfId="1763"/>
    <cellStyle name="百分比 2" xfId="1764"/>
    <cellStyle name="百分比 3" xfId="1765"/>
    <cellStyle name="差_2009年一般性转移支付标准工资_~5676413_2016年项目预算讨论稿2016.1.7" xfId="1766"/>
    <cellStyle name="百分比 4" xfId="1767"/>
    <cellStyle name="百分比 5" xfId="1768"/>
    <cellStyle name="捠壿_Region Orders (2)" xfId="1769"/>
    <cellStyle name="标题 1 10" xfId="1770"/>
    <cellStyle name="标题 1 11" xfId="1771"/>
    <cellStyle name="标题 1 12" xfId="1772"/>
    <cellStyle name="标题 1 13" xfId="1773"/>
    <cellStyle name="解释性文本 2" xfId="1774"/>
    <cellStyle name="差_10月月报大表_2014年项目预算讨论稿-1.15" xfId="1775"/>
    <cellStyle name="标题 1 14" xfId="1776"/>
    <cellStyle name="标题 1 15" xfId="1777"/>
    <cellStyle name="标题 1 20" xfId="1778"/>
    <cellStyle name="标题 1 16" xfId="1779"/>
    <cellStyle name="标题 1 21" xfId="1780"/>
    <cellStyle name="解释性文本 5" xfId="1781"/>
    <cellStyle name="差 2" xfId="1782"/>
    <cellStyle name="好_2014年项目预算讨论稿-1.15" xfId="1783"/>
    <cellStyle name="标题 1 17" xfId="1784"/>
    <cellStyle name="标题 1 22" xfId="1785"/>
    <cellStyle name="解释性文本 6" xfId="1786"/>
    <cellStyle name="好 2_本公支" xfId="1787"/>
    <cellStyle name="差 3" xfId="1788"/>
    <cellStyle name="好_奖励补助测算7.25_2015年项目预算讨论稿11.13" xfId="1789"/>
    <cellStyle name="标题 1 18" xfId="1790"/>
    <cellStyle name="标题 1 23" xfId="1791"/>
    <cellStyle name="解释性文本 7" xfId="1792"/>
    <cellStyle name="差 4" xfId="1793"/>
    <cellStyle name="标题 1 19" xfId="1794"/>
    <cellStyle name="标题 1 24" xfId="1795"/>
    <cellStyle name="标题 1 2" xfId="1796"/>
    <cellStyle name="标题 1 2 18" xfId="1797"/>
    <cellStyle name="标题 1 2 23" xfId="1798"/>
    <cellStyle name="标题 3 5" xfId="1799"/>
    <cellStyle name="标题 1 2 19" xfId="1800"/>
    <cellStyle name="标题 1 2 24" xfId="1801"/>
    <cellStyle name="标题 3 6" xfId="1802"/>
    <cellStyle name="标题 1 2 2" xfId="1803"/>
    <cellStyle name="标题 1 2 25" xfId="1804"/>
    <cellStyle name="标题 3 7" xfId="1805"/>
    <cellStyle name="标题 1 2 26" xfId="1806"/>
    <cellStyle name="标题 3 8" xfId="1807"/>
    <cellStyle name="标题 1 2 27" xfId="1808"/>
    <cellStyle name="标题 3 9" xfId="1809"/>
    <cellStyle name="常规_2017年人大报告附表-1.1李" xfId="1810"/>
    <cellStyle name="标题 1 2 28" xfId="1811"/>
    <cellStyle name="标题 1 2 29" xfId="1812"/>
    <cellStyle name="标题 1 2 3" xfId="1813"/>
    <cellStyle name="标题 1 2 4" xfId="1814"/>
    <cellStyle name="标题 1 2 5" xfId="1815"/>
    <cellStyle name="标题 1 2 6" xfId="1816"/>
    <cellStyle name="标题 1 2 7" xfId="1817"/>
    <cellStyle name="好_补充表" xfId="1818"/>
    <cellStyle name="标题 1 2 8" xfId="1819"/>
    <cellStyle name="标题 1 2 9" xfId="1820"/>
    <cellStyle name="差_03昭通_2016年项目预算讨论稿2016.1.7" xfId="1821"/>
    <cellStyle name="解释性文本 8" xfId="1822"/>
    <cellStyle name="差 5" xfId="1823"/>
    <cellStyle name="好_2014年项目预算讨论稿-1.18" xfId="1824"/>
    <cellStyle name="标题 1 25" xfId="1825"/>
    <cellStyle name="标题 1 3" xfId="1826"/>
    <cellStyle name="标题 1 4" xfId="1827"/>
    <cellStyle name="差_~4190974_2014年项目预算讨论稿-1.15" xfId="1828"/>
    <cellStyle name="注释 2 10" xfId="1829"/>
    <cellStyle name="标题 1 5" xfId="1830"/>
    <cellStyle name="注释 2 11" xfId="1831"/>
    <cellStyle name="标题 1 6" xfId="1832"/>
    <cellStyle name="注释 2 12" xfId="1833"/>
    <cellStyle name="标题 1 7" xfId="1834"/>
    <cellStyle name="注释 2 13" xfId="1835"/>
    <cellStyle name="好_2007年可用财力_2014年项目预算讨论稿-1.15" xfId="1836"/>
    <cellStyle name="标题 1 8" xfId="1837"/>
    <cellStyle name="注释 2 14" xfId="1838"/>
    <cellStyle name="标题 1 9" xfId="1839"/>
    <cellStyle name="标题 10" xfId="1840"/>
    <cellStyle name="好_县级公安机关公用经费标准奖励测算方案（定稿）" xfId="1841"/>
    <cellStyle name="标题 11" xfId="1842"/>
    <cellStyle name="标题 12" xfId="1843"/>
    <cellStyle name="标题 13" xfId="1844"/>
    <cellStyle name="好_财政支出对上级的依赖程度" xfId="1845"/>
    <cellStyle name="标题 14" xfId="1846"/>
    <cellStyle name="标题 15" xfId="1847"/>
    <cellStyle name="标题 20" xfId="1848"/>
    <cellStyle name="标题 16" xfId="1849"/>
    <cellStyle name="标题 21" xfId="1850"/>
    <cellStyle name="标题 2 10" xfId="1851"/>
    <cellStyle name="差_地方配套按人均增幅控制8.30xl_2015年项目预算讨论稿11.13" xfId="1852"/>
    <cellStyle name="标题 2 11" xfId="1853"/>
    <cellStyle name="好_2007年人员分部门统计表_2014年项目预算讨论稿-1.15" xfId="1854"/>
    <cellStyle name="标题 2 12" xfId="1855"/>
    <cellStyle name="差_2009年一般性转移支付标准工资_奖励补助测算5.24冯铸" xfId="1856"/>
    <cellStyle name="标题 2 13" xfId="1857"/>
    <cellStyle name="标题 2 14" xfId="1858"/>
    <cellStyle name="标题 2 15" xfId="1859"/>
    <cellStyle name="标题 2 20" xfId="1860"/>
    <cellStyle name="标题 2 16" xfId="1861"/>
    <cellStyle name="标题 2 21" xfId="1862"/>
    <cellStyle name="标题 2 17" xfId="1863"/>
    <cellStyle name="标题 2 22" xfId="1864"/>
    <cellStyle name="标题 2 18" xfId="1865"/>
    <cellStyle name="标题 2 23" xfId="1866"/>
    <cellStyle name="差_2006年水利统计指标统计表_2015年项目预算讨论稿11.13" xfId="1867"/>
    <cellStyle name="标题 2 19" xfId="1868"/>
    <cellStyle name="标题 2 24" xfId="1869"/>
    <cellStyle name="标题 2 2 2" xfId="1870"/>
    <cellStyle name="标题 2 2 25" xfId="1871"/>
    <cellStyle name="标题 2 2 3" xfId="1872"/>
    <cellStyle name="好_奖励补助测算5.23新_2016年项目预算讨论稿2016.1.7" xfId="1873"/>
    <cellStyle name="差_指标五_2016年项目预算讨论稿2016.1.7" xfId="1874"/>
    <cellStyle name="标题 2 2 4" xfId="1875"/>
    <cellStyle name="标题 2 2 5" xfId="1876"/>
    <cellStyle name="标题 2 2 6" xfId="1877"/>
    <cellStyle name="标题 2 2 7" xfId="1878"/>
    <cellStyle name="标题 2 2 8" xfId="1879"/>
    <cellStyle name="差_地方配套按人均增幅控制8.30一般预算平均增幅、人均可用财力平均增幅两次控制、社会治安系数调整、案件数调整xl_2016年项目预算讨论稿2016.1.7" xfId="1880"/>
    <cellStyle name="标题 2 2 9" xfId="1881"/>
    <cellStyle name="标题 2 25" xfId="1882"/>
    <cellStyle name="标题 2 4" xfId="1883"/>
    <cellStyle name="标题 2 5" xfId="1884"/>
    <cellStyle name="标题 2 6" xfId="1885"/>
    <cellStyle name="标题 2 7" xfId="1886"/>
    <cellStyle name="标题 2 8" xfId="1887"/>
    <cellStyle name="标题 2 9" xfId="1888"/>
    <cellStyle name="标题 3 10" xfId="1889"/>
    <cellStyle name="标题 3 11" xfId="1890"/>
    <cellStyle name="标题 3 12" xfId="1891"/>
    <cellStyle name="差_基础数据分析_2015年项目预算讨论稿11.13" xfId="1892"/>
    <cellStyle name="标题 3 13" xfId="1893"/>
    <cellStyle name="标题 3 14" xfId="1894"/>
    <cellStyle name="标题 3 15" xfId="1895"/>
    <cellStyle name="标题 3 20" xfId="1896"/>
    <cellStyle name="好 4" xfId="1897"/>
    <cellStyle name="差_Book2_2014年项目预算讨论稿-1.15" xfId="1898"/>
    <cellStyle name="标题 3 16" xfId="1899"/>
    <cellStyle name="标题 3 21" xfId="1900"/>
    <cellStyle name="标题 3 17" xfId="1901"/>
    <cellStyle name="标题 3 22" xfId="1902"/>
    <cellStyle name="好 5" xfId="1903"/>
    <cellStyle name="标题 3 2 2" xfId="1904"/>
    <cellStyle name="好 6" xfId="1905"/>
    <cellStyle name="标题 3 2 3" xfId="1906"/>
    <cellStyle name="差_同德_2014年项目预算讨论稿-1.15" xfId="1907"/>
    <cellStyle name="标题 3 18" xfId="1908"/>
    <cellStyle name="标题 3 23" xfId="1909"/>
    <cellStyle name="标题 3 19" xfId="1910"/>
    <cellStyle name="标题 3 24" xfId="1911"/>
    <cellStyle name="好 7" xfId="1912"/>
    <cellStyle name="标题 3 2 4" xfId="1913"/>
    <cellStyle name="好_34青海_2016年项目预算讨论稿2016.1.7" xfId="1914"/>
    <cellStyle name="标题 3 2 17" xfId="1915"/>
    <cellStyle name="标题 3 2 22" xfId="1916"/>
    <cellStyle name="差_530623_2006年县级财政报表附表_2015年项目预算讨论稿11.13" xfId="1917"/>
    <cellStyle name="标题 3 2 18" xfId="1918"/>
    <cellStyle name="标题 3 2 23" xfId="1919"/>
    <cellStyle name="标题 3 2 19" xfId="1920"/>
    <cellStyle name="标题 3 2 24" xfId="1921"/>
    <cellStyle name="标题 3 2 25" xfId="1922"/>
    <cellStyle name="标题 3 2 26" xfId="1923"/>
    <cellStyle name="差_2007年超收额预计（3000亿）_2015年项目预算讨论稿11.13" xfId="1924"/>
    <cellStyle name="标题 3 2 27" xfId="1925"/>
    <cellStyle name="差_00省级(定稿)_2014年项目预算讨论稿-1.15" xfId="1926"/>
    <cellStyle name="标题 3 2 28" xfId="1927"/>
    <cellStyle name="标题 3 2 29" xfId="1928"/>
    <cellStyle name="标题 3 25" xfId="1929"/>
    <cellStyle name="好_30云南_2015年项目预算讨论稿11.13" xfId="1930"/>
    <cellStyle name="好 8" xfId="1931"/>
    <cellStyle name="标题 3 2 5" xfId="1932"/>
    <cellStyle name="差_Book2_2016年项目预算讨论稿2016.1.7" xfId="1933"/>
    <cellStyle name="好 9" xfId="1934"/>
    <cellStyle name="标题 3 2 6" xfId="1935"/>
    <cellStyle name="标题 3 2 7" xfId="1936"/>
    <cellStyle name="千位分隔 2" xfId="1937"/>
    <cellStyle name="标题 3 2 8" xfId="1938"/>
    <cellStyle name="千位分隔 3" xfId="1939"/>
    <cellStyle name="标题 3 2 9" xfId="1940"/>
    <cellStyle name="标题 4 2" xfId="1941"/>
    <cellStyle name="强调文字颜色 5 2 4" xfId="1942"/>
    <cellStyle name="标题 4 10" xfId="1943"/>
    <cellStyle name="强调文字颜色 5 2 5" xfId="1944"/>
    <cellStyle name="标题 4 11" xfId="1945"/>
    <cellStyle name="强调文字颜色 5 2 6" xfId="1946"/>
    <cellStyle name="标题 4 12" xfId="1947"/>
    <cellStyle name="差_2006年水利统计指标统计表_2016年项目预算讨论稿2016.1.7" xfId="1948"/>
    <cellStyle name="强调文字颜色 5 2 8" xfId="1949"/>
    <cellStyle name="好_Book1_2_2014年项目预算讨论稿-1.15" xfId="1950"/>
    <cellStyle name="标题 4 14" xfId="1951"/>
    <cellStyle name="强调文字颜色 5 2 9" xfId="1952"/>
    <cellStyle name="标题 4 15" xfId="1953"/>
    <cellStyle name="标题 4 20" xfId="1954"/>
    <cellStyle name="标题 4 16" xfId="1955"/>
    <cellStyle name="标题 4 21" xfId="1956"/>
    <cellStyle name="差_05潍坊_2015年项目预算讨论稿11.13" xfId="1957"/>
    <cellStyle name="数字" xfId="1958"/>
    <cellStyle name="标题 4 17" xfId="1959"/>
    <cellStyle name="标题 4 22" xfId="1960"/>
    <cellStyle name="标题 4 18" xfId="1961"/>
    <cellStyle name="标题 4 23" xfId="1962"/>
    <cellStyle name="好_0502通海县_2015年项目预算讨论稿11.13" xfId="1963"/>
    <cellStyle name="标题 4 19" xfId="1964"/>
    <cellStyle name="标题 4 24" xfId="1965"/>
    <cellStyle name="标题 4 2 17" xfId="1966"/>
    <cellStyle name="标题 4 2 22" xfId="1967"/>
    <cellStyle name="差_2007年政法部门业务指标_2014年项目预算讨论稿-1.15" xfId="1968"/>
    <cellStyle name="差_教师绩效工资测算表（离退休按各地上报数测算）2009年1月1日_2014年项目预算讨论稿-1.15" xfId="1969"/>
    <cellStyle name="标题 4 2 18" xfId="1970"/>
    <cellStyle name="标题 4 2 23" xfId="1971"/>
    <cellStyle name="好_奖励补助测算7.25 (version 1) (version 1)_2016年项目预算讨论稿2016.1.7" xfId="1972"/>
    <cellStyle name="标题 4 2 19" xfId="1973"/>
    <cellStyle name="标题 4 2 24" xfId="1974"/>
    <cellStyle name="标题 4 2 2" xfId="1975"/>
    <cellStyle name="标题 4 2 3" xfId="1976"/>
    <cellStyle name="标题 4 2 4" xfId="1977"/>
    <cellStyle name="标题 4 2 5" xfId="1978"/>
    <cellStyle name="差_03昭通_2014年项目预算讨论稿-1.15" xfId="1979"/>
    <cellStyle name="标题 4 2 6" xfId="1980"/>
    <cellStyle name="标题 4 2 7" xfId="1981"/>
    <cellStyle name="标题 4 2 8" xfId="1982"/>
    <cellStyle name="差_2008年县级公安保障标准落实奖励经费分配测算_2015年项目预算讨论稿11.13" xfId="1983"/>
    <cellStyle name="好_县级基础数据" xfId="1984"/>
    <cellStyle name="标题 4 2 9" xfId="1985"/>
    <cellStyle name="好_2007年检察院案件数_2014年项目预算讨论稿-1.15" xfId="1986"/>
    <cellStyle name="标题 4 2_本公支" xfId="1987"/>
    <cellStyle name="标题 4 25" xfId="1988"/>
    <cellStyle name="差_云南省2008年转移支付测算——州市本级考核部分及政策性测算_2015年项目预算讨论稿11.13" xfId="1989"/>
    <cellStyle name="千位分隔 4" xfId="1990"/>
    <cellStyle name="标题 4 3" xfId="1991"/>
    <cellStyle name="标题 4 4" xfId="1992"/>
    <cellStyle name="标题 4 5" xfId="1993"/>
    <cellStyle name="差_530629_2006年县级财政报表附表_2014年项目预算讨论稿-1.15" xfId="1994"/>
    <cellStyle name="差_07临沂_2014年项目预算讨论稿-1.15" xfId="1995"/>
    <cellStyle name="标题 4 6" xfId="1996"/>
    <cellStyle name="好_卫生部门_2016年项目预算讨论稿2016.1.7" xfId="1997"/>
    <cellStyle name="标题 4 7" xfId="1998"/>
    <cellStyle name="标题 4 8" xfId="1999"/>
    <cellStyle name="好_城建部门_2016年项目预算讨论稿2016.1.7" xfId="2000"/>
    <cellStyle name="标题 4 9" xfId="2001"/>
    <cellStyle name="好_2009年一般性转移支付标准工资_地方配套按人均增幅控制8.30xl_2015年项目预算讨论稿11.13" xfId="2002"/>
    <cellStyle name="标题 5 16" xfId="2003"/>
    <cellStyle name="标题 5 21" xfId="2004"/>
    <cellStyle name="标题 5 17" xfId="2005"/>
    <cellStyle name="标题 5 22" xfId="2006"/>
    <cellStyle name="标题 5 18" xfId="2007"/>
    <cellStyle name="标题 5 23" xfId="2008"/>
    <cellStyle name="链接单元格 7" xfId="2009"/>
    <cellStyle name="差_11大理_2015年项目预算讨论稿11.13" xfId="2010"/>
    <cellStyle name="标题 5 19" xfId="2011"/>
    <cellStyle name="标题 5 24" xfId="2012"/>
    <cellStyle name="标题 5 2" xfId="2013"/>
    <cellStyle name="标题 5 25" xfId="2014"/>
    <cellStyle name="标题 5 26" xfId="2015"/>
    <cellStyle name="差_同德_2016年项目预算讨论稿2016.1.7" xfId="2016"/>
    <cellStyle name="标题 5 27" xfId="2017"/>
    <cellStyle name="标题 5 28" xfId="2018"/>
    <cellStyle name="标题 5 29" xfId="2019"/>
    <cellStyle name="标题 5 3" xfId="2020"/>
    <cellStyle name="差_2009年一般性转移支付标准工资_~4190974_2015年项目预算讨论稿11.13" xfId="2021"/>
    <cellStyle name="标题 5 4" xfId="2022"/>
    <cellStyle name="标题 5 5" xfId="2023"/>
    <cellStyle name="标题 5 6" xfId="2024"/>
    <cellStyle name="标题 5 7" xfId="2025"/>
    <cellStyle name="标题 5 8" xfId="2026"/>
    <cellStyle name="差_30云南_2016年项目预算讨论稿2016.1.7" xfId="2027"/>
    <cellStyle name="标题 9" xfId="2028"/>
    <cellStyle name="警告文本 9" xfId="2029"/>
    <cellStyle name="好_00省级(打印)" xfId="2030"/>
    <cellStyle name="标题1" xfId="2031"/>
    <cellStyle name="表标题" xfId="2032"/>
    <cellStyle name="好_奖励补助测算7.25_2016年项目预算讨论稿2016.1.7" xfId="2033"/>
    <cellStyle name="差 10" xfId="2034"/>
    <cellStyle name="差 11" xfId="2035"/>
    <cellStyle name="好_丽江汇总" xfId="2036"/>
    <cellStyle name="差 13" xfId="2037"/>
    <cellStyle name="差 14" xfId="2038"/>
    <cellStyle name="差 15" xfId="2039"/>
    <cellStyle name="差 20" xfId="2040"/>
    <cellStyle name="差 16" xfId="2041"/>
    <cellStyle name="差 21" xfId="2042"/>
    <cellStyle name="好_2009年一般性转移支付标准工资_奖励补助测算7.25_2015年项目预算讨论稿11.13" xfId="2043"/>
    <cellStyle name="差 17" xfId="2044"/>
    <cellStyle name="差 22" xfId="2045"/>
    <cellStyle name="差 18" xfId="2046"/>
    <cellStyle name="差 23" xfId="2047"/>
    <cellStyle name="差 19" xfId="2048"/>
    <cellStyle name="差 24" xfId="2049"/>
    <cellStyle name="差 7" xfId="2050"/>
    <cellStyle name="差_2009年一般性转移支付标准工资_不用软件计算9.1不考虑经费管理评价xl_2015年项目预算讨论稿11.13" xfId="2051"/>
    <cellStyle name="差 2 10" xfId="2052"/>
    <cellStyle name="差 8" xfId="2053"/>
    <cellStyle name="差 2 11" xfId="2054"/>
    <cellStyle name="差 2 12" xfId="2055"/>
    <cellStyle name="差_丽江汇总_2016年项目预算讨论稿2016.1.7" xfId="2056"/>
    <cellStyle name="差 9" xfId="2057"/>
    <cellStyle name="差_2006年分析表" xfId="2058"/>
    <cellStyle name="差_2009年一般性转移支付标准工资_奖励补助测算5.22测试_2016年项目预算讨论稿2016.1.7" xfId="2059"/>
    <cellStyle name="差 2 13" xfId="2060"/>
    <cellStyle name="好_下半年禁吸戒毒经费1000万元" xfId="2061"/>
    <cellStyle name="差 2 14" xfId="2062"/>
    <cellStyle name="差 2 15" xfId="2063"/>
    <cellStyle name="差 2 20" xfId="2064"/>
    <cellStyle name="差_文体广播部门" xfId="2065"/>
    <cellStyle name="差 2 16" xfId="2066"/>
    <cellStyle name="差 2 21" xfId="2067"/>
    <cellStyle name="差 2 17" xfId="2068"/>
    <cellStyle name="差 2 22" xfId="2069"/>
    <cellStyle name="差 2 18" xfId="2070"/>
    <cellStyle name="差 2 23" xfId="2071"/>
    <cellStyle name="差_江西超收收入安排（1-10月份）新_2016年项目预算讨论稿2016.1.7" xfId="2072"/>
    <cellStyle name="差 2 19" xfId="2073"/>
    <cellStyle name="差 2 24" xfId="2074"/>
    <cellStyle name="差 2 25" xfId="2075"/>
    <cellStyle name="适中 10" xfId="2076"/>
    <cellStyle name="差 2 26" xfId="2077"/>
    <cellStyle name="适中 11" xfId="2078"/>
    <cellStyle name="差 2 27" xfId="2079"/>
    <cellStyle name="适中 12" xfId="2080"/>
    <cellStyle name="差 2 28" xfId="2081"/>
    <cellStyle name="适中 13" xfId="2082"/>
    <cellStyle name="差 2 29" xfId="2083"/>
    <cellStyle name="差 2 3" xfId="2084"/>
    <cellStyle name="差 2 4" xfId="2085"/>
    <cellStyle name="差_2、土地面积、人口、粮食产量基本情况" xfId="2086"/>
    <cellStyle name="差 2 6" xfId="2087"/>
    <cellStyle name="差 2 7" xfId="2088"/>
    <cellStyle name="好_县级公安机关公用经费标准奖励测算方案（定稿）_2014年项目预算讨论稿-1.15" xfId="2089"/>
    <cellStyle name="差 2 8" xfId="2090"/>
    <cellStyle name="解释性文本 9" xfId="2091"/>
    <cellStyle name="差 6" xfId="2092"/>
    <cellStyle name="差_~4190974" xfId="2093"/>
    <cellStyle name="差_~4190974_2015年项目预算讨论稿11.13" xfId="2094"/>
    <cellStyle name="差_三季度－表二_2014年项目预算讨论稿-1.15" xfId="2095"/>
    <cellStyle name="注释 12" xfId="2096"/>
    <cellStyle name="好 13" xfId="2097"/>
    <cellStyle name="常规 5" xfId="2098"/>
    <cellStyle name="差_~4190974_2016年项目预算讨论稿2016.1.7" xfId="2099"/>
    <cellStyle name="强调文字颜色 4 2 26" xfId="2100"/>
    <cellStyle name="差_~5676413" xfId="2101"/>
    <cellStyle name="差_2006年全省财力计算表（中央、决算）_2016年项目预算讨论稿2016.1.7" xfId="2102"/>
    <cellStyle name="差_~5676413_2014年项目预算讨论稿-1.15" xfId="2103"/>
    <cellStyle name="小数" xfId="2104"/>
    <cellStyle name="差_~5676413_2016年项目预算讨论稿2016.1.7" xfId="2105"/>
    <cellStyle name="差_00省级(打印)_2014年项目预算讨论稿-1.15" xfId="2106"/>
    <cellStyle name="强调文字颜色 6 2 11" xfId="2107"/>
    <cellStyle name="差_00省级(打印)_2015年项目预算讨论稿11.13" xfId="2108"/>
    <cellStyle name="差_00省级(打印)_2016年项目预算讨论稿2016.1.7" xfId="2109"/>
    <cellStyle name="差_2009年一般性转移支付标准工资_奖励补助测算7.23_2015年项目预算讨论稿11.13" xfId="2110"/>
    <cellStyle name="强调文字颜色 6 13" xfId="2111"/>
    <cellStyle name="差_00省级(定稿)" xfId="2112"/>
    <cellStyle name="差_00省级(定稿)_2016年项目预算讨论稿2016.1.7" xfId="2113"/>
    <cellStyle name="差_03昭通" xfId="2114"/>
    <cellStyle name="差_江西超收收入安排（1-10月份）新_2015年项目预算讨论稿11.13" xfId="2115"/>
    <cellStyle name="差_0502通海县_2014年项目预算讨论稿-1.15" xfId="2116"/>
    <cellStyle name="差_2006年分析表_2016年项目预算讨论稿2016.1.7" xfId="2117"/>
    <cellStyle name="适中 2 10" xfId="2118"/>
    <cellStyle name="计算 6" xfId="2119"/>
    <cellStyle name="差_0502通海县_2015年项目预算讨论稿11.13" xfId="2120"/>
    <cellStyle name="差_0502通海县_2016年项目预算讨论稿2016.1.7" xfId="2121"/>
    <cellStyle name="差_05潍坊_2014年项目预算讨论稿-1.15" xfId="2122"/>
    <cellStyle name="差_05潍坊_2016年项目预算讨论稿2016.1.7" xfId="2123"/>
    <cellStyle name="差_05玉溪" xfId="2124"/>
    <cellStyle name="差_补充表_2015年项目预算讨论稿11.13" xfId="2125"/>
    <cellStyle name="常规 93" xfId="2126"/>
    <cellStyle name="常规 88" xfId="2127"/>
    <cellStyle name="差_05玉溪_2014年项目预算讨论稿-1.15" xfId="2128"/>
    <cellStyle name="强调文字颜色 1 2 23" xfId="2129"/>
    <cellStyle name="强调文字颜色 1 2 18" xfId="2130"/>
    <cellStyle name="好_下半年禁毒办案经费分配2544.3万元_2015年项目预算讨论稿11.13" xfId="2131"/>
    <cellStyle name="常规 81" xfId="2132"/>
    <cellStyle name="常规 76" xfId="2133"/>
    <cellStyle name="差_0605石屏县" xfId="2134"/>
    <cellStyle name="差_0605石屏县_2014年项目预算讨论稿-1.15" xfId="2135"/>
    <cellStyle name="差_07临沂_2015年项目预算讨论稿11.13" xfId="2136"/>
    <cellStyle name="输入 2 22" xfId="2137"/>
    <cellStyle name="输入 2 17" xfId="2138"/>
    <cellStyle name="差_07临沂_2016年项目预算讨论稿2016.1.7" xfId="2139"/>
    <cellStyle name="解释性文本 2 26" xfId="2140"/>
    <cellStyle name="差_1003牟定县" xfId="2141"/>
    <cellStyle name="差_10月月报大表_2015年项目预算讨论稿11.13" xfId="2142"/>
    <cellStyle name="差_1110洱源县" xfId="2143"/>
    <cellStyle name="输出 2" xfId="2144"/>
    <cellStyle name="差_1110洱源县_2014年项目预算讨论稿-1.15" xfId="2145"/>
    <cellStyle name="输入 2 4" xfId="2146"/>
    <cellStyle name="差_1110洱源县_2015年项目预算讨论稿11.13" xfId="2147"/>
    <cellStyle name="输出 2 5" xfId="2148"/>
    <cellStyle name="差_1110洱源县_2016年项目预算讨论稿2016.1.7" xfId="2149"/>
    <cellStyle name="差_11大理" xfId="2150"/>
    <cellStyle name="差_11大理_2014年项目预算讨论稿-1.15" xfId="2151"/>
    <cellStyle name="差_汇总_2016年项目预算讨论稿2016.1.7" xfId="2152"/>
    <cellStyle name="差_11大理_2016年项目预算讨论稿2016.1.7" xfId="2153"/>
    <cellStyle name="差_12滨州_2014年项目预算讨论稿-1.15" xfId="2154"/>
    <cellStyle name="差_云南省2008年中小学教师人数统计表_2016年项目预算讨论稿2016.1.7" xfId="2155"/>
    <cellStyle name="差_12滨州_2015年项目预算讨论稿11.13" xfId="2156"/>
    <cellStyle name="强调文字颜色 5 7" xfId="2157"/>
    <cellStyle name="差_2、土地面积、人口、粮食产量基本情况_2014年项目预算讨论稿-1.15" xfId="2158"/>
    <cellStyle name="差_2、土地面积、人口、粮食产量基本情况_2015年项目预算讨论稿11.13" xfId="2159"/>
    <cellStyle name="差_2006年分析表_2014年项目预算讨论稿-1.15" xfId="2160"/>
    <cellStyle name="好_10月月报大表" xfId="2161"/>
    <cellStyle name="差_2009年一般性转移支付标准工资_奖励补助测算7.25 (version 1) (version 1)" xfId="2162"/>
    <cellStyle name="强调文字颜色 3 14" xfId="2163"/>
    <cellStyle name="差_2006年分析表_2015年项目预算讨论稿11.13" xfId="2164"/>
    <cellStyle name="差_2006年基础数据_2014年项目预算讨论稿-1.15" xfId="2165"/>
    <cellStyle name="差_2006年基础数据_2015年项目预算讨论稿11.13" xfId="2166"/>
    <cellStyle name="差_2006年基础数据_2016年项目预算讨论稿2016.1.7" xfId="2167"/>
    <cellStyle name="差_2006年全省财力计算表（中央、决算）" xfId="2168"/>
    <cellStyle name="差_2006年全省财力计算表（中央、决算）_2014年项目预算讨论稿-1.15" xfId="2169"/>
    <cellStyle name="常规 2 25" xfId="2170"/>
    <cellStyle name="常规 2 30" xfId="2171"/>
    <cellStyle name="差_2006年在职人员情况" xfId="2172"/>
    <cellStyle name="输入 2 13" xfId="2173"/>
    <cellStyle name="差_2007年超收额预计（3000亿）" xfId="2174"/>
    <cellStyle name="差_2007年超收额预计（3000亿）_2014年项目预算讨论稿-1.15" xfId="2175"/>
    <cellStyle name="差_江西超收收入安排（1-10月份）新" xfId="2176"/>
    <cellStyle name="常规 2 2 11" xfId="2177"/>
    <cellStyle name="强调文字颜色 6 2 9" xfId="2178"/>
    <cellStyle name="强调文字颜色 1 13" xfId="2179"/>
    <cellStyle name="差_2007年超收额预计（3000亿）_2016年项目预算讨论稿2016.1.7" xfId="2180"/>
    <cellStyle name="常规 2 41" xfId="2181"/>
    <cellStyle name="常规 2 36" xfId="2182"/>
    <cellStyle name="差_2007年检察院案件数_2015年项目预算讨论稿11.13" xfId="2183"/>
    <cellStyle name="差_2007年可用财力" xfId="2184"/>
    <cellStyle name="差_2007年可用财力_2015年项目预算讨论稿11.13" xfId="2185"/>
    <cellStyle name="差_2007年人员分部门统计表" xfId="2186"/>
    <cellStyle name="差_2007年人员分部门统计表_2014年项目预算讨论稿-1.15" xfId="2187"/>
    <cellStyle name="差_2007年人员分部门统计表_2015年项目预算讨论稿11.13" xfId="2188"/>
    <cellStyle name="链接单元格 2 8" xfId="2189"/>
    <cellStyle name="差_2007年政法部门业务指标_2015年项目预算讨论稿11.13" xfId="2190"/>
    <cellStyle name="差_教师绩效工资测算表（离退休按各地上报数测算）2009年1月1日_2015年项目预算讨论稿11.13" xfId="2191"/>
    <cellStyle name="差_2007年政法部门业务指标_2016年项目预算讨论稿2016.1.7" xfId="2192"/>
    <cellStyle name="差_教师绩效工资测算表（离退休按各地上报数测算）2009年1月1日_2016年项目预算讨论稿2016.1.7" xfId="2193"/>
    <cellStyle name="差_2009年一般性转移支付标准工资_奖励补助测算7.25_2015年项目预算讨论稿11.13" xfId="2194"/>
    <cellStyle name="好_2009年一般性转移支付标准工资" xfId="2195"/>
    <cellStyle name="差_2008年县级公安保障标准落实奖励经费分配测算_2014年项目预算讨论稿-1.15" xfId="2196"/>
    <cellStyle name="差_2008云南省分县市中小学教职工统计表（教育厅提供）" xfId="2197"/>
    <cellStyle name="差_2008云南省分县市中小学教职工统计表（教育厅提供）_2014年项目预算讨论稿-1.15" xfId="2198"/>
    <cellStyle name="差_2008云南省分县市中小学教职工统计表（教育厅提供）_2015年项目预算讨论稿11.13" xfId="2199"/>
    <cellStyle name="差_2009年一般性转移支付标准工资_~4190974_2014年项目预算讨论稿-1.15" xfId="2200"/>
    <cellStyle name="差_2009年一般性转移支付标准工资_~4190974_2016年项目预算讨论稿2016.1.7" xfId="2201"/>
    <cellStyle name="差_2009年一般性转移支付标准工资_~5676413" xfId="2202"/>
    <cellStyle name="差_2009年一般性转移支付标准工资_~5676413_2014年项目预算讨论稿-1.15" xfId="2203"/>
    <cellStyle name="差_2009年一般性转移支付标准工资_~5676413_2015年项目预算讨论稿11.13" xfId="2204"/>
    <cellStyle name="差_2009年一般性转移支付标准工资_2014年项目预算讨论稿-1.15" xfId="2205"/>
    <cellStyle name="常规 23" xfId="2206"/>
    <cellStyle name="差_2009年一般性转移支付标准工资_2015年项目预算讨论稿11.13" xfId="2207"/>
    <cellStyle name="常规 18" xfId="2208"/>
    <cellStyle name="差_2009年一般性转移支付标准工资_2016年项目预算讨论稿2016.1.7" xfId="2209"/>
    <cellStyle name="差_5334_2006年迪庆县级财政报表附表" xfId="2210"/>
    <cellStyle name="常规 33" xfId="2211"/>
    <cellStyle name="常规 28" xfId="2212"/>
    <cellStyle name="差_2009年一般性转移支付标准工资_不用软件计算9.1不考虑经费管理评价xl_2014年项目预算讨论稿-1.15" xfId="2213"/>
    <cellStyle name="好_检验表_2014年项目预算讨论稿-1.15" xfId="2214"/>
    <cellStyle name="差_2009年一般性转移支付标准工资_不用软件计算9.1不考虑经费管理评价xl_2016年项目预算讨论稿2016.1.7" xfId="2215"/>
    <cellStyle name="计算 2 3" xfId="2216"/>
    <cellStyle name="差_2009年一般性转移支付标准工资_地方配套按人均增幅控制8.30xl_2014年项目预算讨论稿-1.15" xfId="2217"/>
    <cellStyle name="强调文字颜色 3 2 2" xfId="2218"/>
    <cellStyle name="差_2009年一般性转移支付标准工资_地方配套按人均增幅控制8.30一般预算平均增幅、人均可用财力平均增幅两次控制、社会治安系数调整、案件数调整xl" xfId="2219"/>
    <cellStyle name="差_2009年一般性转移支付标准工资_地方配套按人均增幅控制8.30一般预算平均增幅、人均可用财力平均增幅两次控制、社会治安系数调整、案件数调整xl_2015年项目预算讨论稿11.13" xfId="2220"/>
    <cellStyle name="差_2009年一般性转移支付标准工资_地方配套按人均增幅控制8.31（调整结案率后）xl" xfId="2221"/>
    <cellStyle name="差_2009年一般性转移支付标准工资_地方配套按人均增幅控制8.31（调整结案率后）xl_2014年项目预算讨论稿-1.15" xfId="2222"/>
    <cellStyle name="差_2009年一般性转移支付标准工资_地方配套按人均增幅控制8.31（调整结案率后）xl_2015年项目预算讨论稿11.13" xfId="2223"/>
    <cellStyle name="常规 2 2 9" xfId="2224"/>
    <cellStyle name="检查单元格 8" xfId="2225"/>
    <cellStyle name="差_2009年一般性转移支付标准工资_奖励补助测算5.23新" xfId="2226"/>
    <cellStyle name="差_2009年一般性转移支付标准工资_奖励补助测算5.23新_2015年项目预算讨论稿11.13" xfId="2227"/>
    <cellStyle name="检查单元格 24" xfId="2228"/>
    <cellStyle name="检查单元格 19" xfId="2229"/>
    <cellStyle name="差_2009年一般性转移支付标准工资_奖励补助测算5.24冯铸_2015年项目预算讨论稿11.13" xfId="2230"/>
    <cellStyle name="差_2009年一般性转移支付标准工资_奖励补助测算5.24冯铸_2016年项目预算讨论稿2016.1.7" xfId="2231"/>
    <cellStyle name="差_奖励补助测算5.22测试_2015年项目预算讨论稿11.13" xfId="2232"/>
    <cellStyle name="差_2009年一般性转移支付标准工资_奖励补助测算7.23" xfId="2233"/>
    <cellStyle name="强调文字颜色 1 2 20" xfId="2234"/>
    <cellStyle name="强调文字颜色 1 2 15" xfId="2235"/>
    <cellStyle name="好_00省级(定稿)_2016年项目预算讨论稿2016.1.7" xfId="2236"/>
    <cellStyle name="常规 73" xfId="2237"/>
    <cellStyle name="常规 68" xfId="2238"/>
    <cellStyle name="差_2009年一般性转移支付标准工资_奖励补助测算7.23_2014年项目预算讨论稿-1.15" xfId="2239"/>
    <cellStyle name="好_2007年人员分部门统计表_2016年项目预算讨论稿2016.1.7" xfId="2240"/>
    <cellStyle name="差_2009年一般性转移支付标准工资_奖励补助测算7.25" xfId="2241"/>
    <cellStyle name="好_10月月报大表_2014年项目预算讨论稿-1.15" xfId="2242"/>
    <cellStyle name="差_2009年一般性转移支付标准工资_奖励补助测算7.25 (version 1) (version 1)_2014年项目预算讨论稿-1.15" xfId="2243"/>
    <cellStyle name="好_10月月报大表_2016年项目预算讨论稿2016.1.7" xfId="2244"/>
    <cellStyle name="差_2009年一般性转移支付标准工资_奖励补助测算7.25 (version 1) (version 1)_2016年项目预算讨论稿2016.1.7" xfId="2245"/>
    <cellStyle name="好_0605石屏县" xfId="2246"/>
    <cellStyle name="差_2009年一般性转移支付标准工资_奖励补助测算7.25_2014年项目预算讨论稿-1.15" xfId="2247"/>
    <cellStyle name="差_2009年一般性转移支付标准工资_奖励补助测算7.25_2016年项目预算讨论稿2016.1.7" xfId="2248"/>
    <cellStyle name="差_2014年项目预算讨论稿-1.15" xfId="2249"/>
    <cellStyle name="差_2014年项目预算讨论稿-1.18" xfId="2250"/>
    <cellStyle name="强调文字颜色 6 2 21" xfId="2251"/>
    <cellStyle name="强调文字颜色 6 2 16" xfId="2252"/>
    <cellStyle name="差_2016年鸿源公司预算编制表" xfId="2253"/>
    <cellStyle name="差_27重庆_2014年项目预算讨论稿-1.15" xfId="2254"/>
    <cellStyle name="适中 2 24" xfId="2255"/>
    <cellStyle name="适中 2 19" xfId="2256"/>
    <cellStyle name="警告文本 2 2" xfId="2257"/>
    <cellStyle name="好_27重庆_2014年项目预算讨论稿-1.15" xfId="2258"/>
    <cellStyle name="差_28四川" xfId="2259"/>
    <cellStyle name="差_28四川_2015年项目预算讨论稿11.13" xfId="2260"/>
    <cellStyle name="差_30云南" xfId="2261"/>
    <cellStyle name="差_不用软件计算9.1不考虑经费管理评价xl_2015年项目预算讨论稿11.13" xfId="2262"/>
    <cellStyle name="强调文字颜色 3 5" xfId="2263"/>
    <cellStyle name="差_财政支出对上级的依赖程度" xfId="2264"/>
    <cellStyle name="常规 2 12" xfId="2265"/>
    <cellStyle name="常规_Sheet1" xfId="2266"/>
    <cellStyle name="差_33甘肃_2014年项目预算讨论稿-1.15" xfId="2267"/>
    <cellStyle name="差_33甘肃_2016年项目预算讨论稿2016.1.7" xfId="2268"/>
    <cellStyle name="差_34青海_2014年项目预算讨论稿-1.15" xfId="2269"/>
    <cellStyle name="差_34青海_2016年项目预算讨论稿2016.1.7" xfId="2270"/>
    <cellStyle name="好_530629_2006年县级财政报表附表_2015年项目预算讨论稿11.13" xfId="2271"/>
    <cellStyle name="差_530623_2006年县级财政报表附表_2014年项目预算讨论稿-1.15" xfId="2272"/>
    <cellStyle name="常规 2 2 55" xfId="2273"/>
    <cellStyle name="差_530623_2006年县级财政报表附表_2016年项目预算讨论稿2016.1.7" xfId="2274"/>
    <cellStyle name="差_检验表_2015年项目预算讨论稿11.13" xfId="2275"/>
    <cellStyle name="强调文字颜色 6 22" xfId="2276"/>
    <cellStyle name="强调文字颜色 6 17" xfId="2277"/>
    <cellStyle name="差_530629_2006年县级财政报表附表_2015年项目预算讨论稿11.13" xfId="2278"/>
    <cellStyle name="强调文字颜色 6 24" xfId="2279"/>
    <cellStyle name="强调文字颜色 6 19" xfId="2280"/>
    <cellStyle name="差_530629_2006年县级财政报表附表_2016年项目预算讨论稿2016.1.7" xfId="2281"/>
    <cellStyle name="差_5334_2006年迪庆县级财政报表附表_2014年项目预算讨论稿-1.15" xfId="2282"/>
    <cellStyle name="好_地方配套按人均增幅控制8.31（调整结案率后）xl" xfId="2283"/>
    <cellStyle name="差_Book1" xfId="2284"/>
    <cellStyle name="注释 15" xfId="2285"/>
    <cellStyle name="好 21" xfId="2286"/>
    <cellStyle name="好 16" xfId="2287"/>
    <cellStyle name="常规 8" xfId="2288"/>
    <cellStyle name="差_Book1_1_2014年项目预算讨论稿-1.15" xfId="2289"/>
    <cellStyle name="解释性文本 2 28" xfId="2290"/>
    <cellStyle name="好_2009年一般性转移支付标准工资_奖励补助测算5.22测试_2016年项目预算讨论稿2016.1.7" xfId="2291"/>
    <cellStyle name="差_Book1_1_2015年项目预算讨论稿11.13" xfId="2292"/>
    <cellStyle name="差_高中教师人数（教育厅1.6日提供）" xfId="2293"/>
    <cellStyle name="强调文字颜色 5 2 22" xfId="2294"/>
    <cellStyle name="强调文字颜色 5 2 17" xfId="2295"/>
    <cellStyle name="差_Book1_1_Book1" xfId="2296"/>
    <cellStyle name="差_Book1_1_P020161213560258553512" xfId="2297"/>
    <cellStyle name="好_2009年一般性转移支付标准工资_不用软件计算9.1不考虑经费管理评价xl_2014年项目预算讨论稿-1.15" xfId="2298"/>
    <cellStyle name="差_Book1_2_2014年项目预算讨论稿-1.15" xfId="2299"/>
    <cellStyle name="好_2009年一般性转移支付标准工资_不用软件计算9.1不考虑经费管理评价xl_2015年项目预算讨论稿11.13" xfId="2300"/>
    <cellStyle name="差_Book1_2_2015年项目预算讨论稿11.13" xfId="2301"/>
    <cellStyle name="差_江西超收收入安排（1-10月份）新_2014年项目预算讨论稿-1.15" xfId="2302"/>
    <cellStyle name="差_Book1_Book1" xfId="2303"/>
    <cellStyle name="差_Book1_P020161213560258553512" xfId="2304"/>
    <cellStyle name="差_Book2_2015年项目预算讨论稿11.13" xfId="2305"/>
    <cellStyle name="差_M01-2(州市补助收入)" xfId="2306"/>
    <cellStyle name="差_M01-2(州市补助收入)_2014年项目预算讨论稿-1.15" xfId="2307"/>
    <cellStyle name="差_M01-2(州市补助收入)_2015年项目预算讨论稿11.13" xfId="2308"/>
    <cellStyle name="差_M01-2(州市补助收入)_2016年项目预算讨论稿2016.1.7" xfId="2309"/>
    <cellStyle name="常规 43" xfId="2310"/>
    <cellStyle name="常规 38" xfId="2311"/>
    <cellStyle name="差_M03_2015年项目预算讨论稿11.13" xfId="2312"/>
    <cellStyle name="差_M03_2016年项目预算讨论稿2016.1.7" xfId="2313"/>
    <cellStyle name="差_本公支" xfId="2314"/>
    <cellStyle name="差_补充表_2014年项目预算讨论稿-1.15" xfId="2315"/>
    <cellStyle name="好_00省级(打印)_2014年项目预算讨论稿-1.15" xfId="2316"/>
    <cellStyle name="差_补充表_2016年项目预算讨论稿2016.1.7" xfId="2317"/>
    <cellStyle name="差_不用软件计算9.1不考虑经费管理评价xl" xfId="2318"/>
    <cellStyle name="差_不用软件计算9.1不考虑经费管理评价xl_2014年项目预算讨论稿-1.15" xfId="2319"/>
    <cellStyle name="差_不用软件计算9.1不考虑经费管理评价xl_2016年项目预算讨论稿2016.1.7" xfId="2320"/>
    <cellStyle name="常规 11" xfId="2321"/>
    <cellStyle name="差_财政供养人员" xfId="2322"/>
    <cellStyle name="差_财政供养人员_2014年项目预算讨论稿-1.15" xfId="2323"/>
    <cellStyle name="差_财政供养人员_2016年项目预算讨论稿2016.1.7" xfId="2324"/>
    <cellStyle name="差_财政支出对上级的依赖程度_2014年项目预算讨论稿-1.15" xfId="2325"/>
    <cellStyle name="差_财政支出对上级的依赖程度_2016年项目预算讨论稿2016.1.7" xfId="2326"/>
    <cellStyle name="好_奖励补助测算5.22测试_2015年项目预算讨论稿11.13" xfId="2327"/>
    <cellStyle name="差_城建部门_2014年项目预算讨论稿-1.15" xfId="2328"/>
    <cellStyle name="差_城建部门_2015年项目预算讨论稿11.13" xfId="2329"/>
    <cellStyle name="差_城建部门_2016年项目预算讨论稿2016.1.7" xfId="2330"/>
    <cellStyle name="计算 4" xfId="2331"/>
    <cellStyle name="差_地方配套按人均增幅控制8.30xl_2014年项目预算讨论稿-1.15" xfId="2332"/>
    <cellStyle name="差_地方配套按人均增幅控制8.30一般预算平均增幅、人均可用财力平均增幅两次控制、社会治安系数调整、案件数调整xl_2015年项目预算讨论稿11.13" xfId="2333"/>
    <cellStyle name="好_云南省2008年中小学教职工情况（教育厅提供20090101加工整理）_2016年项目预算讨论稿2016.1.7" xfId="2334"/>
    <cellStyle name="差_地方配套按人均增幅控制8.31（调整结案率后）xl_2014年项目预算讨论稿-1.15" xfId="2335"/>
    <cellStyle name="差_地方配套按人均增幅控制8.31（调整结案率后）xl_2015年项目预算讨论稿11.13" xfId="2336"/>
    <cellStyle name="警告文本 7" xfId="2337"/>
    <cellStyle name="差_地方配套按人均增幅控制8.31（调整结案率后）xl_2016年项目预算讨论稿2016.1.7" xfId="2338"/>
    <cellStyle name="差_第五部分(才淼、饶永宏）_2014年项目预算讨论稿-1.15" xfId="2339"/>
    <cellStyle name="差_第五部分(才淼、饶永宏）_2015年项目预算讨论稿11.13" xfId="2340"/>
    <cellStyle name="强调文字颜色 5 2 27" xfId="2341"/>
    <cellStyle name="差_第一部分：综合全" xfId="2342"/>
    <cellStyle name="差_江西超收收入安排（1-10月份）" xfId="2343"/>
    <cellStyle name="差_第一部分：综合全_2016年项目预算讨论稿2016.1.7" xfId="2344"/>
    <cellStyle name="差_江西超收收入安排（1-10月份）_2016年项目预算讨论稿2016.1.7" xfId="2345"/>
    <cellStyle name="强调文字颜色 4 2 3" xfId="2346"/>
    <cellStyle name="差_高中教师人数（教育厅1.6日提供）_2014年项目预算讨论稿-1.15" xfId="2347"/>
    <cellStyle name="差_高中教师人数（教育厅1.6日提供）_2015年项目预算讨论稿11.13" xfId="2348"/>
    <cellStyle name="差_汇总" xfId="2349"/>
    <cellStyle name="差_检验表" xfId="2350"/>
    <cellStyle name="差_汇总_2015年项目预算讨论稿11.13" xfId="2351"/>
    <cellStyle name="差_汇总-县级财政报表附表" xfId="2352"/>
    <cellStyle name="差_汇总-县级财政报表附表_2014年项目预算讨论稿-1.15" xfId="2353"/>
    <cellStyle name="差_基础数据分析" xfId="2354"/>
    <cellStyle name="差_基础数据分析_2014年项目预算讨论稿-1.15" xfId="2355"/>
    <cellStyle name="差_指标四" xfId="2356"/>
    <cellStyle name="差_检验表（调整后）_2014年项目预算讨论稿-1.15" xfId="2357"/>
    <cellStyle name="差_检验表（调整后）_2015年项目预算讨论稿11.13" xfId="2358"/>
    <cellStyle name="差_检验表（调整后）_2016年项目预算讨论稿2016.1.7" xfId="2359"/>
    <cellStyle name="差_检验表_2016年项目预算讨论稿2016.1.7" xfId="2360"/>
    <cellStyle name="差_奖励补助测算5.22测试_2014年项目预算讨论稿-1.15" xfId="2361"/>
    <cellStyle name="差_奖励补助测算5.22测试_2016年项目预算讨论稿2016.1.7" xfId="2362"/>
    <cellStyle name="差_奖励补助测算5.23新_2014年项目预算讨论稿-1.15" xfId="2363"/>
    <cellStyle name="差_奖励补助测算5.24冯铸" xfId="2364"/>
    <cellStyle name="差_奖励补助测算5.24冯铸_2015年项目预算讨论稿11.13" xfId="2365"/>
    <cellStyle name="差_奖励补助测算5.24冯铸_2016年项目预算讨论稿2016.1.7" xfId="2366"/>
    <cellStyle name="差_奖励补助测算7.23" xfId="2367"/>
    <cellStyle name="差_奖励补助测算7.23_2014年项目预算讨论稿-1.15" xfId="2368"/>
    <cellStyle name="差_奖励补助测算7.23_2015年项目预算讨论稿11.13" xfId="2369"/>
    <cellStyle name="计算 2_P020161213560258553512" xfId="2370"/>
    <cellStyle name="差_奖励补助测算7.25" xfId="2371"/>
    <cellStyle name="差_奖励补助测算7.25 (version 1) (version 1)_2015年项目预算讨论稿11.13" xfId="2372"/>
    <cellStyle name="好_奖励补助测算5.24冯铸" xfId="2373"/>
    <cellStyle name="差_奖励补助测算7.25_2014年项目预算讨论稿-1.15" xfId="2374"/>
    <cellStyle name="差_奖励补助测算7.25_2015年项目预算讨论稿11.13" xfId="2375"/>
    <cellStyle name="差_奖励补助测算7.25_2016年项目预算讨论稿2016.1.7" xfId="2376"/>
    <cellStyle name="差_教育厅提供义务教育及高中教师人数（2009年1月6日）_2014年项目预算讨论稿-1.15" xfId="2377"/>
    <cellStyle name="强调文字颜色 6 2 26" xfId="2378"/>
    <cellStyle name="差_教育厅提供义务教育及高中教师人数（2009年1月6日）_2015年项目预算讨论稿11.13" xfId="2379"/>
    <cellStyle name="差_历年教师人数" xfId="2380"/>
    <cellStyle name="差_历年教师人数_2014年项目预算讨论稿-1.15" xfId="2381"/>
    <cellStyle name="差_历年教师人数_2016年项目预算讨论稿2016.1.7" xfId="2382"/>
    <cellStyle name="差_丽江汇总" xfId="2383"/>
    <cellStyle name="常规 2 93" xfId="2384"/>
    <cellStyle name="常规 2 88" xfId="2385"/>
    <cellStyle name="差_丽江汇总_2014年项目预算讨论稿-1.15" xfId="2386"/>
    <cellStyle name="差_辽宁省2007年1-10月份一般预算收入超收及安排情况统计表_2015年项目预算讨论稿11.13" xfId="2387"/>
    <cellStyle name="差_下半年禁吸戒毒经费1000万元_2014年项目预算讨论稿-1.15" xfId="2388"/>
    <cellStyle name="差_辽宁省2007年1-10月份一般预算收入超收及安排情况统计表_2016年项目预算讨论稿2016.1.7" xfId="2389"/>
    <cellStyle name="常规 21" xfId="2390"/>
    <cellStyle name="差_平邑_2015年项目预算讨论稿11.13" xfId="2391"/>
    <cellStyle name="常规 16" xfId="2392"/>
    <cellStyle name="强调文字颜色 4 5" xfId="2393"/>
    <cellStyle name="常规 2 62" xfId="2394"/>
    <cellStyle name="常规 2 57" xfId="2395"/>
    <cellStyle name="差_三季度－表二_2015年项目预算讨论稿11.13" xfId="2396"/>
    <cellStyle name="差_三季度－表二_2016年项目预算讨论稿2016.1.7" xfId="2397"/>
    <cellStyle name="差_同德_2015年项目预算讨论稿11.13" xfId="2398"/>
    <cellStyle name="链接单元格 2 2" xfId="2399"/>
    <cellStyle name="差_卫生部门" xfId="2400"/>
    <cellStyle name="好 10" xfId="2401"/>
    <cellStyle name="常规 2" xfId="2402"/>
    <cellStyle name="差_卫生部门_2014年项目预算讨论稿-1.15" xfId="2403"/>
    <cellStyle name="差_卫生部门_2015年项目预算讨论稿11.13" xfId="2404"/>
    <cellStyle name="差_卫生部门_2016年项目预算讨论稿2016.1.7" xfId="2405"/>
    <cellStyle name="差_文体广播部门_2014年项目预算讨论稿-1.15" xfId="2406"/>
    <cellStyle name="警告文本 2 13" xfId="2407"/>
    <cellStyle name="差_文体广播部门_2015年项目预算讨论稿11.13" xfId="2408"/>
    <cellStyle name="差_下半年禁吸戒毒经费1000万元" xfId="2409"/>
    <cellStyle name="差_下半年禁吸戒毒经费1000万元_2015年项目预算讨论稿11.13" xfId="2410"/>
    <cellStyle name="差_下半年禁吸戒毒经费1000万元_2016年项目预算讨论稿2016.1.7" xfId="2411"/>
    <cellStyle name="差_县级公安机关公用经费标准奖励测算方案（定稿）" xfId="2412"/>
    <cellStyle name="差_县级公安机关公用经费标准奖励测算方案（定稿）_2015年项目预算讨论稿11.13" xfId="2413"/>
    <cellStyle name="差_县级公安机关公用经费标准奖励测算方案（定稿）_2016年项目预算讨论稿2016.1.7" xfId="2414"/>
    <cellStyle name="差_县级基础数据" xfId="2415"/>
    <cellStyle name="差_县级基础数据_2014年项目预算讨论稿-1.15" xfId="2416"/>
    <cellStyle name="差_业务工作量指标_2014年项目预算讨论稿-1.15" xfId="2417"/>
    <cellStyle name="差_业务工作量指标_2015年项目预算讨论稿11.13" xfId="2418"/>
    <cellStyle name="差_义务教育阶段教职工人数（教育厅提供最终）" xfId="2419"/>
    <cellStyle name="强调文字颜色 3 23" xfId="2420"/>
    <cellStyle name="强调文字颜色 3 18" xfId="2421"/>
    <cellStyle name="差_义务教育阶段教职工人数（教育厅提供最终）_2016年项目预算讨论稿2016.1.7" xfId="2422"/>
    <cellStyle name="好_05玉溪_2015年项目预算讨论稿11.13" xfId="2423"/>
    <cellStyle name="差_云南农村义务教育统计表_2014年项目预算讨论稿-1.15" xfId="2424"/>
    <cellStyle name="差_云南农村义务教育统计表_2015年项目预算讨论稿11.13" xfId="2425"/>
    <cellStyle name="输入 2 14" xfId="2426"/>
    <cellStyle name="常规_2017年人大报告附表-1.10定稿版" xfId="2427"/>
    <cellStyle name="差_云南农村义务教育统计表_2016年项目预算讨论稿2016.1.7" xfId="2428"/>
    <cellStyle name="差_云南省2008年中小学教师人数统计表" xfId="2429"/>
    <cellStyle name="差_云南省2008年中小学教师人数统计表_2014年项目预算讨论稿-1.15" xfId="2430"/>
    <cellStyle name="强调文字颜色 5 9" xfId="2431"/>
    <cellStyle name="差_云南省2008年中小学教师人数统计表_2015年项目预算讨论稿11.13" xfId="2432"/>
    <cellStyle name="差_云南省2008年中小学教职工情况（教育厅提供20090101加工整理）_2014年项目预算讨论稿-1.15" xfId="2433"/>
    <cellStyle name="差_云南省2008年转移支付测算——州市本级考核部分及政策性测算" xfId="2434"/>
    <cellStyle name="强调文字颜色 6 2 25" xfId="2435"/>
    <cellStyle name="差_指标四_2015年项目预算讨论稿11.13" xfId="2436"/>
    <cellStyle name="差_指标四_2016年项目预算讨论稿2016.1.7" xfId="2437"/>
    <cellStyle name="好_奖励补助测算5.23新" xfId="2438"/>
    <cellStyle name="差_指标五" xfId="2439"/>
    <cellStyle name="好_奖励补助测算5.23新_2014年项目预算讨论稿-1.15" xfId="2440"/>
    <cellStyle name="差_指标五_2014年项目预算讨论稿-1.15" xfId="2441"/>
    <cellStyle name="好_奖励补助测算5.23新_2015年项目预算讨论稿11.13" xfId="2442"/>
    <cellStyle name="差_指标五_2015年项目预算讨论稿11.13" xfId="2443"/>
    <cellStyle name="差_自治区本级政府性基金情况表" xfId="2444"/>
    <cellStyle name="差_自治区本级政府性基金情况表_2016年项目预算讨论稿2016.1.7" xfId="2445"/>
    <cellStyle name="常规 100" xfId="2446"/>
    <cellStyle name="常规 12" xfId="2447"/>
    <cellStyle name="常规 13" xfId="2448"/>
    <cellStyle name="常规 137" xfId="2449"/>
    <cellStyle name="输出 2 10" xfId="2450"/>
    <cellStyle name="常规 138" xfId="2451"/>
    <cellStyle name="输出 2 11" xfId="2452"/>
    <cellStyle name="强调文字颜色 4 2_本公支" xfId="2453"/>
    <cellStyle name="常规 139" xfId="2454"/>
    <cellStyle name="常规 14" xfId="2455"/>
    <cellStyle name="常规 22" xfId="2456"/>
    <cellStyle name="常规 17" xfId="2457"/>
    <cellStyle name="常规 24" xfId="2458"/>
    <cellStyle name="常规 19" xfId="2459"/>
    <cellStyle name="强调文字颜色 3 3" xfId="2460"/>
    <cellStyle name="常规 2 10" xfId="2461"/>
    <cellStyle name="强调文字颜色 3 25" xfId="2462"/>
    <cellStyle name="常规 2 100" xfId="2463"/>
    <cellStyle name="常规 2 101" xfId="2464"/>
    <cellStyle name="常规 2 102" xfId="2465"/>
    <cellStyle name="常规 2 103" xfId="2466"/>
    <cellStyle name="常规 2 104" xfId="2467"/>
    <cellStyle name="常规 2 105" xfId="2468"/>
    <cellStyle name="常规 2 110" xfId="2469"/>
    <cellStyle name="常规 2 106" xfId="2470"/>
    <cellStyle name="常规 2 111" xfId="2471"/>
    <cellStyle name="常规 2 107" xfId="2472"/>
    <cellStyle name="常规 2 112" xfId="2473"/>
    <cellStyle name="常规 2 108" xfId="2474"/>
    <cellStyle name="常规 2 113" xfId="2475"/>
    <cellStyle name="常规 2 109" xfId="2476"/>
    <cellStyle name="常规 2 114" xfId="2477"/>
    <cellStyle name="强调文字颜色 3 4" xfId="2478"/>
    <cellStyle name="常规 2 11" xfId="2479"/>
    <cellStyle name="常规 2 115" xfId="2480"/>
    <cellStyle name="好_Book1_1_2015年项目预算讨论稿11.13" xfId="2481"/>
    <cellStyle name="常规 2 116" xfId="2482"/>
    <cellStyle name="强调文字颜色 3 6" xfId="2483"/>
    <cellStyle name="常规 2 13" xfId="2484"/>
    <cellStyle name="强调文字颜色 3 7" xfId="2485"/>
    <cellStyle name="常规 2 14" xfId="2486"/>
    <cellStyle name="强调文字颜色 3 8" xfId="2487"/>
    <cellStyle name="常规 2 15" xfId="2488"/>
    <cellStyle name="常规 2 20" xfId="2489"/>
    <cellStyle name="强调文字颜色 3 9" xfId="2490"/>
    <cellStyle name="好_2009年一般性转移支付标准工资_地方配套按人均增幅控制8.30一般预算平均增幅、人均可用财力平均增幅两次控制、社会治安系数调整、案件数调整xl_2015年项目预算讨论稿11.13" xfId="2491"/>
    <cellStyle name="常规 2 16" xfId="2492"/>
    <cellStyle name="常规 2 21" xfId="2493"/>
    <cellStyle name="常规 2 17" xfId="2494"/>
    <cellStyle name="常规 2 22" xfId="2495"/>
    <cellStyle name="常规 2 18" xfId="2496"/>
    <cellStyle name="常规 2 23" xfId="2497"/>
    <cellStyle name="常规 2 2 10" xfId="2498"/>
    <cellStyle name="常规 2 2 12" xfId="2499"/>
    <cellStyle name="常规 2 2 13" xfId="2500"/>
    <cellStyle name="常规 2 2 14" xfId="2501"/>
    <cellStyle name="常规 2 2 15" xfId="2502"/>
    <cellStyle name="常规 2 2 20" xfId="2503"/>
    <cellStyle name="常规 2 2 16" xfId="2504"/>
    <cellStyle name="常规 2 2 21" xfId="2505"/>
    <cellStyle name="常规 2 2 17" xfId="2506"/>
    <cellStyle name="常规 2 2 22" xfId="2507"/>
    <cellStyle name="常规 2 2 18" xfId="2508"/>
    <cellStyle name="常规 2 2 23" xfId="2509"/>
    <cellStyle name="好_Book1_1_P020161213560258553512" xfId="2510"/>
    <cellStyle name="常规 2 2 19" xfId="2511"/>
    <cellStyle name="常规 2 2 24" xfId="2512"/>
    <cellStyle name="常规 2 2 2" xfId="2513"/>
    <cellStyle name="常规 2 2 25" xfId="2514"/>
    <cellStyle name="常规 2 2 30" xfId="2515"/>
    <cellStyle name="常规 2 2 26" xfId="2516"/>
    <cellStyle name="常规 2 2 31" xfId="2517"/>
    <cellStyle name="常规 2 2 27" xfId="2518"/>
    <cellStyle name="常规 2 2 32" xfId="2519"/>
    <cellStyle name="常规 2 2 28" xfId="2520"/>
    <cellStyle name="常规 2 2 33" xfId="2521"/>
    <cellStyle name="好_2、土地面积、人口、粮食产量基本情况_2015年项目预算讨论稿11.13" xfId="2522"/>
    <cellStyle name="常规 2 2 29" xfId="2523"/>
    <cellStyle name="常规 2 2 34" xfId="2524"/>
    <cellStyle name="常规 2 2 3" xfId="2525"/>
    <cellStyle name="常规 2 2 35" xfId="2526"/>
    <cellStyle name="常规 2 2 40" xfId="2527"/>
    <cellStyle name="常规 2 2 36" xfId="2528"/>
    <cellStyle name="常规 2 2 41" xfId="2529"/>
    <cellStyle name="常规 2 2 37" xfId="2530"/>
    <cellStyle name="常规 2 2 42" xfId="2531"/>
    <cellStyle name="常规 2 2 38" xfId="2532"/>
    <cellStyle name="常规 2 2 43" xfId="2533"/>
    <cellStyle name="常规 2 2 39" xfId="2534"/>
    <cellStyle name="常规 2 2 44" xfId="2535"/>
    <cellStyle name="常规 2 2 4" xfId="2536"/>
    <cellStyle name="常规 2 2 45" xfId="2537"/>
    <cellStyle name="常规 2 2 50" xfId="2538"/>
    <cellStyle name="常规 2 2 46" xfId="2539"/>
    <cellStyle name="常规 2 2 51" xfId="2540"/>
    <cellStyle name="常规 2 2 47" xfId="2541"/>
    <cellStyle name="常规 2 2 52" xfId="2542"/>
    <cellStyle name="常规 2 2 48" xfId="2543"/>
    <cellStyle name="常规 2 2 53" xfId="2544"/>
    <cellStyle name="常规 2 2 49" xfId="2545"/>
    <cellStyle name="常规 2 2 54" xfId="2546"/>
    <cellStyle name="常规 2 2 5" xfId="2547"/>
    <cellStyle name="常规 2 2 6" xfId="2548"/>
    <cellStyle name="常规 2 2 7" xfId="2549"/>
    <cellStyle name="常规 2 2 8" xfId="2550"/>
    <cellStyle name="常规 2 2_Book1" xfId="2551"/>
    <cellStyle name="常规 2 26" xfId="2552"/>
    <cellStyle name="常规 2 31" xfId="2553"/>
    <cellStyle name="常规 2 27" xfId="2554"/>
    <cellStyle name="常规 2 32" xfId="2555"/>
    <cellStyle name="常规 2 28" xfId="2556"/>
    <cellStyle name="常规 2 33" xfId="2557"/>
    <cellStyle name="常规 2 34" xfId="2558"/>
    <cellStyle name="常规 2 29" xfId="2559"/>
    <cellStyle name="常规 2 40" xfId="2560"/>
    <cellStyle name="常规 2 35" xfId="2561"/>
    <cellStyle name="常规 2 42" xfId="2562"/>
    <cellStyle name="常规 2 37" xfId="2563"/>
    <cellStyle name="常规 2 43" xfId="2564"/>
    <cellStyle name="常规 2 38" xfId="2565"/>
    <cellStyle name="常规 2 44" xfId="2566"/>
    <cellStyle name="常规 2 39" xfId="2567"/>
    <cellStyle name="强调文字颜色 4 4" xfId="2568"/>
    <cellStyle name="常规 2 61" xfId="2569"/>
    <cellStyle name="常规 2 56" xfId="2570"/>
    <cellStyle name="强调文字颜色 4 6" xfId="2571"/>
    <cellStyle name="常规 2 63" xfId="2572"/>
    <cellStyle name="常规 2 58" xfId="2573"/>
    <cellStyle name="强调文字颜色 4 7" xfId="2574"/>
    <cellStyle name="好_27重庆_2016年项目预算讨论稿2016.1.7" xfId="2575"/>
    <cellStyle name="常规 2 64" xfId="2576"/>
    <cellStyle name="常规 2 59" xfId="2577"/>
    <cellStyle name="输入 10" xfId="2578"/>
    <cellStyle name="强调文字颜色 4 8" xfId="2579"/>
    <cellStyle name="常规 2 70" xfId="2580"/>
    <cellStyle name="常规 2 65" xfId="2581"/>
    <cellStyle name="输入 11" xfId="2582"/>
    <cellStyle name="强调文字颜色 4 9" xfId="2583"/>
    <cellStyle name="常规 2 71" xfId="2584"/>
    <cellStyle name="常规 2 66" xfId="2585"/>
    <cellStyle name="输入 12" xfId="2586"/>
    <cellStyle name="常规 2 72" xfId="2587"/>
    <cellStyle name="常规 2 67" xfId="2588"/>
    <cellStyle name="输入 13" xfId="2589"/>
    <cellStyle name="常规 2 73" xfId="2590"/>
    <cellStyle name="常规 2 68" xfId="2591"/>
    <cellStyle name="输入 14" xfId="2592"/>
    <cellStyle name="常规 2 74" xfId="2593"/>
    <cellStyle name="常规 2 69" xfId="2594"/>
    <cellStyle name="输入 20" xfId="2595"/>
    <cellStyle name="输入 15" xfId="2596"/>
    <cellStyle name="常规 2 80" xfId="2597"/>
    <cellStyle name="常规 2 75" xfId="2598"/>
    <cellStyle name="输入 21" xfId="2599"/>
    <cellStyle name="输入 16" xfId="2600"/>
    <cellStyle name="常规 2 81" xfId="2601"/>
    <cellStyle name="常规 2 76" xfId="2602"/>
    <cellStyle name="输入 22" xfId="2603"/>
    <cellStyle name="输入 17" xfId="2604"/>
    <cellStyle name="常规 2 82" xfId="2605"/>
    <cellStyle name="常规 2 77" xfId="2606"/>
    <cellStyle name="输入 23" xfId="2607"/>
    <cellStyle name="输入 18" xfId="2608"/>
    <cellStyle name="好_28四川_2014年项目预算讨论稿-1.15" xfId="2609"/>
    <cellStyle name="常规 2 83" xfId="2610"/>
    <cellStyle name="常规 2 78" xfId="2611"/>
    <cellStyle name="输入 24" xfId="2612"/>
    <cellStyle name="输入 19" xfId="2613"/>
    <cellStyle name="好_奖励补助测算5.24冯铸_2014年项目预算讨论稿-1.15" xfId="2614"/>
    <cellStyle name="常规 2 84" xfId="2615"/>
    <cellStyle name="常规 2 79" xfId="2616"/>
    <cellStyle name="输入 25" xfId="2617"/>
    <cellStyle name="常规 2 90" xfId="2618"/>
    <cellStyle name="常规 2 85" xfId="2619"/>
    <cellStyle name="常规 2 91" xfId="2620"/>
    <cellStyle name="常规 2 86" xfId="2621"/>
    <cellStyle name="常规 2 92" xfId="2622"/>
    <cellStyle name="常规 2 87" xfId="2623"/>
    <cellStyle name="常规 2 94" xfId="2624"/>
    <cellStyle name="常规 2 89" xfId="2625"/>
    <cellStyle name="常规 2 96" xfId="2626"/>
    <cellStyle name="常规 2 97" xfId="2627"/>
    <cellStyle name="常规 2 98" xfId="2628"/>
    <cellStyle name="强调文字颜色 5 2" xfId="2629"/>
    <cellStyle name="常规 2 99" xfId="2630"/>
    <cellStyle name="常规 2_柳江区2016年政府一般债券限额和余额情况表" xfId="2631"/>
    <cellStyle name="常规 30" xfId="2632"/>
    <cellStyle name="常规 25" xfId="2633"/>
    <cellStyle name="常规 31" xfId="2634"/>
    <cellStyle name="常规 26" xfId="2635"/>
    <cellStyle name="常规 32" xfId="2636"/>
    <cellStyle name="常规 27" xfId="2637"/>
    <cellStyle name="常规 34" xfId="2638"/>
    <cellStyle name="常规 29" xfId="2639"/>
    <cellStyle name="注释 10" xfId="2640"/>
    <cellStyle name="好 11" xfId="2641"/>
    <cellStyle name="常规 3" xfId="2642"/>
    <cellStyle name="常规 3 2" xfId="2643"/>
    <cellStyle name="常规 3 3" xfId="2644"/>
    <cellStyle name="好_汇总_2014年项目预算讨论稿-1.15" xfId="2645"/>
    <cellStyle name="常规 3_本公支" xfId="2646"/>
    <cellStyle name="常规 40" xfId="2647"/>
    <cellStyle name="常规 35" xfId="2648"/>
    <cellStyle name="常规 41" xfId="2649"/>
    <cellStyle name="常规 36" xfId="2650"/>
    <cellStyle name="常规 42" xfId="2651"/>
    <cellStyle name="常规 37" xfId="2652"/>
    <cellStyle name="注释 11" xfId="2653"/>
    <cellStyle name="好_财政支出对上级的依赖程度_2016年项目预算讨论稿2016.1.7" xfId="2654"/>
    <cellStyle name="好 12" xfId="2655"/>
    <cellStyle name="常规 4" xfId="2656"/>
    <cellStyle name="常规 50" xfId="2657"/>
    <cellStyle name="常规 45" xfId="2658"/>
    <cellStyle name="常规 51" xfId="2659"/>
    <cellStyle name="常规 46" xfId="2660"/>
    <cellStyle name="常规 52" xfId="2661"/>
    <cellStyle name="常规 47" xfId="2662"/>
    <cellStyle name="常规 53" xfId="2663"/>
    <cellStyle name="常规 48" xfId="2664"/>
    <cellStyle name="常规 54" xfId="2665"/>
    <cellStyle name="常规 49" xfId="2666"/>
    <cellStyle name="常规 60" xfId="2667"/>
    <cellStyle name="常规 55" xfId="2668"/>
    <cellStyle name="常规 61" xfId="2669"/>
    <cellStyle name="常规 56" xfId="2670"/>
    <cellStyle name="常规 62" xfId="2671"/>
    <cellStyle name="常规 57" xfId="2672"/>
    <cellStyle name="强调文字颜色 1 2 11" xfId="2673"/>
    <cellStyle name="常规 64" xfId="2674"/>
    <cellStyle name="常规 59" xfId="2675"/>
    <cellStyle name="注释 13" xfId="2676"/>
    <cellStyle name="好 14" xfId="2677"/>
    <cellStyle name="常规 6" xfId="2678"/>
    <cellStyle name="强调文字颜色 1 2 12" xfId="2679"/>
    <cellStyle name="常规 70" xfId="2680"/>
    <cellStyle name="常规 65" xfId="2681"/>
    <cellStyle name="强调文字颜色 1 2 14" xfId="2682"/>
    <cellStyle name="常规 72" xfId="2683"/>
    <cellStyle name="常规 67" xfId="2684"/>
    <cellStyle name="强调文字颜色 1 2 21" xfId="2685"/>
    <cellStyle name="强调文字颜色 1 2 16" xfId="2686"/>
    <cellStyle name="常规 74" xfId="2687"/>
    <cellStyle name="常规 69" xfId="2688"/>
    <cellStyle name="注释 14" xfId="2689"/>
    <cellStyle name="好 20" xfId="2690"/>
    <cellStyle name="好 15" xfId="2691"/>
    <cellStyle name="常规 7" xfId="2692"/>
    <cellStyle name="强调文字颜色 1 2 22" xfId="2693"/>
    <cellStyle name="强调文字颜色 1 2 17" xfId="2694"/>
    <cellStyle name="常规 80" xfId="2695"/>
    <cellStyle name="常规 75" xfId="2696"/>
    <cellStyle name="强调文字颜色 1 2 24" xfId="2697"/>
    <cellStyle name="强调文字颜色 1 2 19" xfId="2698"/>
    <cellStyle name="常规 82" xfId="2699"/>
    <cellStyle name="常规 77" xfId="2700"/>
    <cellStyle name="强调文字颜色 1 2 25" xfId="2701"/>
    <cellStyle name="好_云南省2008年转移支付测算——州市本级考核部分及政策性测算_2016年项目预算讨论稿2016.1.7" xfId="2702"/>
    <cellStyle name="常规 83" xfId="2703"/>
    <cellStyle name="常规 78" xfId="2704"/>
    <cellStyle name="强调文字颜色 1 2 26" xfId="2705"/>
    <cellStyle name="常规 84" xfId="2706"/>
    <cellStyle name="常规 79" xfId="2707"/>
    <cellStyle name="强调文字颜色 1 2 28" xfId="2708"/>
    <cellStyle name="常规 91" xfId="2709"/>
    <cellStyle name="常规 86" xfId="2710"/>
    <cellStyle name="强调文字颜色 1 2 29" xfId="2711"/>
    <cellStyle name="常规 92" xfId="2712"/>
    <cellStyle name="常规 87" xfId="2713"/>
    <cellStyle name="常规 94" xfId="2714"/>
    <cellStyle name="常规 89" xfId="2715"/>
    <cellStyle name="注释 16" xfId="2716"/>
    <cellStyle name="好 22" xfId="2717"/>
    <cellStyle name="好 17" xfId="2718"/>
    <cellStyle name="常规 9" xfId="2719"/>
    <cellStyle name="常规 95" xfId="2720"/>
    <cellStyle name="常规 97" xfId="2721"/>
    <cellStyle name="常规 98" xfId="2722"/>
    <cellStyle name="常规 99" xfId="2723"/>
    <cellStyle name="常规_2014年社会保险基金决算_柳江县财政局" xfId="2724"/>
    <cellStyle name="常规_2015年预算调整表格11.18" xfId="2725"/>
    <cellStyle name="常规_Sheet1_1" xfId="2726"/>
    <cellStyle name="常规_柳江县2016年预算表格（含公式发市县）修改后" xfId="2727"/>
    <cellStyle name="计算 25" xfId="2728"/>
    <cellStyle name="常规_柳江县2016年政府预算公开表格" xfId="2729"/>
    <cellStyle name="超级链接" xfId="2730"/>
    <cellStyle name="分级显示行_1_13区汇总" xfId="2731"/>
    <cellStyle name="分级显示列_1_Book1" xfId="2732"/>
    <cellStyle name="注释 17" xfId="2733"/>
    <cellStyle name="好 23" xfId="2734"/>
    <cellStyle name="好 18" xfId="2735"/>
    <cellStyle name="注释 18" xfId="2736"/>
    <cellStyle name="好_云南省2008年中小学教师人数统计表_2014年项目预算讨论稿-1.15" xfId="2737"/>
    <cellStyle name="好 24" xfId="2738"/>
    <cellStyle name="好 19" xfId="2739"/>
    <cellStyle name="好 2" xfId="2740"/>
    <cellStyle name="好_基础数据分析_2015年项目预算讨论稿11.13" xfId="2741"/>
    <cellStyle name="好 2 10" xfId="2742"/>
    <cellStyle name="好 2 11" xfId="2743"/>
    <cellStyle name="好 2 12" xfId="2744"/>
    <cellStyle name="好 2 13" xfId="2745"/>
    <cellStyle name="好 2 2" xfId="2746"/>
    <cellStyle name="注释 19" xfId="2747"/>
    <cellStyle name="好_12滨州_2014年项目预算讨论稿-1.15" xfId="2748"/>
    <cellStyle name="好 25" xfId="2749"/>
    <cellStyle name="好 3" xfId="2750"/>
    <cellStyle name="好_~4190974" xfId="2751"/>
    <cellStyle name="好_~4190974_2014年项目预算讨论稿-1.15" xfId="2752"/>
    <cellStyle name="好_~4190974_2015年项目预算讨论稿11.13" xfId="2753"/>
    <cellStyle name="好_~4190974_2016年项目预算讨论稿2016.1.7" xfId="2754"/>
    <cellStyle name="好_高中教师人数（教育厅1.6日提供）_2014年项目预算讨论稿-1.15" xfId="2755"/>
    <cellStyle name="好_~5676413_2014年项目预算讨论稿-1.15" xfId="2756"/>
    <cellStyle name="好_高中教师人数（教育厅1.6日提供）_2015年项目预算讨论稿11.13" xfId="2757"/>
    <cellStyle name="好_~5676413_2015年项目预算讨论稿11.13" xfId="2758"/>
    <cellStyle name="检查单元格 10" xfId="2759"/>
    <cellStyle name="好_00省级(打印)_2015年项目预算讨论稿11.13" xfId="2760"/>
    <cellStyle name="好_00省级(打印)_2016年项目预算讨论稿2016.1.7" xfId="2761"/>
    <cellStyle name="注释 2 19" xfId="2762"/>
    <cellStyle name="好_00省级(定稿)" xfId="2763"/>
    <cellStyle name="好_00省级(定稿)_2014年项目预算讨论稿-1.15" xfId="2764"/>
    <cellStyle name="好_2006年基础数据" xfId="2765"/>
    <cellStyle name="好_00省级(定稿)_2015年项目预算讨论稿11.13" xfId="2766"/>
    <cellStyle name="好_03昭通" xfId="2767"/>
    <cellStyle name="好_03昭通_2014年项目预算讨论稿-1.15" xfId="2768"/>
    <cellStyle name="好_0502通海县" xfId="2769"/>
    <cellStyle name="好_0502通海县_2014年项目预算讨论稿-1.15" xfId="2770"/>
    <cellStyle name="好_0502通海县_2016年项目预算讨论稿2016.1.7" xfId="2771"/>
    <cellStyle name="链接单元格 23" xfId="2772"/>
    <cellStyle name="链接单元格 18" xfId="2773"/>
    <cellStyle name="好_05潍坊" xfId="2774"/>
    <cellStyle name="好_05潍坊_2015年项目预算讨论稿11.13" xfId="2775"/>
    <cellStyle name="好_05潍坊_2016年项目预算讨论稿2016.1.7" xfId="2776"/>
    <cellStyle name="链接单元格 2 12" xfId="2777"/>
    <cellStyle name="好_05玉溪" xfId="2778"/>
    <cellStyle name="好_05玉溪_2016年项目预算讨论稿2016.1.7" xfId="2779"/>
    <cellStyle name="好_0605石屏县_2014年项目预算讨论稿-1.15" xfId="2780"/>
    <cellStyle name="好_07临沂" xfId="2781"/>
    <cellStyle name="强调文字颜色 4 2 27" xfId="2782"/>
    <cellStyle name="好_07临沂_2014年项目预算讨论稿-1.15" xfId="2783"/>
    <cellStyle name="好_07临沂_2015年项目预算讨论稿11.13" xfId="2784"/>
    <cellStyle name="好_07临沂_2016年项目预算讨论稿2016.1.7" xfId="2785"/>
    <cellStyle name="好_1003牟定县" xfId="2786"/>
    <cellStyle name="好_1110洱源县" xfId="2787"/>
    <cellStyle name="好_1110洱源县_2014年项目预算讨论稿-1.15" xfId="2788"/>
    <cellStyle name="好_1110洱源县_2015年项目预算讨论稿11.13" xfId="2789"/>
    <cellStyle name="好_1110洱源县_2016年项目预算讨论稿2016.1.7" xfId="2790"/>
    <cellStyle name="好_11大理" xfId="2791"/>
    <cellStyle name="好_11大理_2014年项目预算讨论稿-1.15" xfId="2792"/>
    <cellStyle name="好_11大理_2015年项目预算讨论稿11.13" xfId="2793"/>
    <cellStyle name="强调文字颜色 4 2 22" xfId="2794"/>
    <cellStyle name="强调文字颜色 4 2 17" xfId="2795"/>
    <cellStyle name="好_11大理_2016年项目预算讨论稿2016.1.7" xfId="2796"/>
    <cellStyle name="好_12滨州" xfId="2797"/>
    <cellStyle name="好_12滨州_2015年项目预算讨论稿11.13" xfId="2798"/>
    <cellStyle name="好_12滨州_2016年项目预算讨论稿2016.1.7" xfId="2799"/>
    <cellStyle name="好_2、土地面积、人口、粮食产量基本情况" xfId="2800"/>
    <cellStyle name="解释性文本 2 29" xfId="2801"/>
    <cellStyle name="好_2、土地面积、人口、粮食产量基本情况_2014年项目预算讨论稿-1.15" xfId="2802"/>
    <cellStyle name="好_2、土地面积、人口、粮食产量基本情况_2016年项目预算讨论稿2016.1.7" xfId="2803"/>
    <cellStyle name="好_2006年分析表_2014年项目预算讨论稿-1.15" xfId="2804"/>
    <cellStyle name="好_2006年基础数据_2016年项目预算讨论稿2016.1.7" xfId="2805"/>
    <cellStyle name="好_2006年全省财力计算表（中央、决算）" xfId="2806"/>
    <cellStyle name="好_2006年全省财力计算表（中央、决算）_2014年项目预算讨论稿-1.15" xfId="2807"/>
    <cellStyle name="好_2006年全省财力计算表（中央、决算）_2016年项目预算讨论稿2016.1.7" xfId="2808"/>
    <cellStyle name="好_2006年水利统计指标统计表" xfId="2809"/>
    <cellStyle name="好_2006年水利统计指标统计表_2015年项目预算讨论稿11.13" xfId="2810"/>
    <cellStyle name="好_2006年水利统计指标统计表_2016年项目预算讨论稿2016.1.7" xfId="2811"/>
    <cellStyle name="好_2006年在职人员情况" xfId="2812"/>
    <cellStyle name="好_2006年在职人员情况_2014年项目预算讨论稿-1.15" xfId="2813"/>
    <cellStyle name="好_2006年在职人员情况_2015年项目预算讨论稿11.13" xfId="2814"/>
    <cellStyle name="解释性文本 2 8" xfId="2815"/>
    <cellStyle name="好_2007年超收额预计（3000亿）" xfId="2816"/>
    <cellStyle name="好_2007年超收额预计（3000亿）_2014年项目预算讨论稿-1.15" xfId="2817"/>
    <cellStyle name="链接单元格 8" xfId="2818"/>
    <cellStyle name="好_2007年超收额预计（3000亿）_2015年项目预算讨论稿11.13" xfId="2819"/>
    <cellStyle name="好_2007年超收额预计（3000亿）_2016年项目预算讨论稿2016.1.7" xfId="2820"/>
    <cellStyle name="好_2007年检察院案件数" xfId="2821"/>
    <cellStyle name="好_2007年检察院案件数_2015年项目预算讨论稿11.13" xfId="2822"/>
    <cellStyle name="好_2007年检察院案件数_2016年项目预算讨论稿2016.1.7" xfId="2823"/>
    <cellStyle name="好_2007年可用财力" xfId="2824"/>
    <cellStyle name="好_2007年可用财力_2015年项目预算讨论稿11.13" xfId="2825"/>
    <cellStyle name="强调文字颜色 3 2 29" xfId="2826"/>
    <cellStyle name="强调文字颜色 2 6" xfId="2827"/>
    <cellStyle name="好_2007年可用财力_2016年项目预算讨论稿2016.1.7" xfId="2828"/>
    <cellStyle name="好_2007年人员分部门统计表" xfId="2829"/>
    <cellStyle name="好_2007年人员分部门统计表_2015年项目预算讨论稿11.13" xfId="2830"/>
    <cellStyle name="好_2007年政法部门业务指标_2015年项目预算讨论稿11.13" xfId="2831"/>
    <cellStyle name="好_2007年政法部门业务指标_2016年项目预算讨论稿2016.1.7" xfId="2832"/>
    <cellStyle name="好_2008年县级公安保障标准落实奖励经费分配测算" xfId="2833"/>
    <cellStyle name="好_2008年县级公安保障标准落实奖励经费分配测算_2014年项目预算讨论稿-1.15" xfId="2834"/>
    <cellStyle name="好_2008年县级公安保障标准落实奖励经费分配测算_2016年项目预算讨论稿2016.1.7" xfId="2835"/>
    <cellStyle name="好_2008云南省分县市中小学教职工统计表（教育厅提供）_2014年项目预算讨论稿-1.15" xfId="2836"/>
    <cellStyle name="好_2008云南省分县市中小学教职工统计表（教育厅提供）_2015年项目预算讨论稿11.13" xfId="2837"/>
    <cellStyle name="强调文字颜色 6 21" xfId="2838"/>
    <cellStyle name="强调文字颜色 6 16" xfId="2839"/>
    <cellStyle name="好_2008云南省分县市中小学教职工统计表（教育厅提供）_2016年项目预算讨论稿2016.1.7" xfId="2840"/>
    <cellStyle name="好_2009年一般性转移支付标准工资_~4190974_2014年项目预算讨论稿-1.15" xfId="2841"/>
    <cellStyle name="好_2009年一般性转移支付标准工资_~4190974_2016年项目预算讨论稿2016.1.7" xfId="2842"/>
    <cellStyle name="好_2009年一般性转移支付标准工资_~5676413" xfId="2843"/>
    <cellStyle name="好_2009年一般性转移支付标准工资_~5676413_2015年项目预算讨论稿11.13" xfId="2844"/>
    <cellStyle name="好_2009年一般性转移支付标准工资_~5676413_2016年项目预算讨论稿2016.1.7" xfId="2845"/>
    <cellStyle name="好_2009年一般性转移支付标准工资_2015年项目预算讨论稿11.13" xfId="2846"/>
    <cellStyle name="输出 9" xfId="2847"/>
    <cellStyle name="好_2009年一般性转移支付标准工资_2016年项目预算讨论稿2016.1.7" xfId="2848"/>
    <cellStyle name="好_2009年一般性转移支付标准工资_地方配套按人均增幅控制8.30xl" xfId="2849"/>
    <cellStyle name="好_2009年一般性转移支付标准工资_地方配套按人均增幅控制8.30xl_2014年项目预算讨论稿-1.15" xfId="2850"/>
    <cellStyle name="好_2009年一般性转移支付标准工资_地方配套按人均增幅控制8.30xl_2016年项目预算讨论稿2016.1.7" xfId="2851"/>
    <cellStyle name="好_2009年一般性转移支付标准工资_地方配套按人均增幅控制8.30一般预算平均增幅、人均可用财力平均增幅两次控制、社会治安系数调整、案件数调整xl" xfId="2852"/>
    <cellStyle name="好_2009年一般性转移支付标准工资_地方配套按人均增幅控制8.30一般预算平均增幅、人均可用财力平均增幅两次控制、社会治安系数调整、案件数调整xl_2014年项目预算讨论稿-1.15" xfId="2853"/>
    <cellStyle name="好_2009年一般性转移支付标准工资_奖励补助测算5.24冯铸_2014年项目预算讨论稿-1.15" xfId="2854"/>
    <cellStyle name="好_2009年一般性转移支付标准工资_地方配套按人均增幅控制8.30一般预算平均增幅、人均可用财力平均增幅两次控制、社会治安系数调整、案件数调整xl_2016年项目预算讨论稿2016.1.7" xfId="2855"/>
    <cellStyle name="好_2009年一般性转移支付标准工资_地方配套按人均增幅控制8.31（调整结案率后）xl_2016年项目预算讨论稿2016.1.7" xfId="2856"/>
    <cellStyle name="强调文字颜色 6 4" xfId="2857"/>
    <cellStyle name="好_2009年一般性转移支付标准工资_奖励补助测算5.22测试" xfId="2858"/>
    <cellStyle name="好_2009年一般性转移支付标准工资_奖励补助测算5.23新" xfId="2859"/>
    <cellStyle name="好_2009年一般性转移支付标准工资_奖励补助测算5.23新_2015年项目预算讨论稿11.13" xfId="2860"/>
    <cellStyle name="好_2009年一般性转移支付标准工资_奖励补助测算5.23新_2016年项目预算讨论稿2016.1.7" xfId="2861"/>
    <cellStyle name="链接单元格 2 7" xfId="2862"/>
    <cellStyle name="好_2009年一般性转移支付标准工资_奖励补助测算5.24冯铸" xfId="2863"/>
    <cellStyle name="强调文字颜色 6 2 27" xfId="2864"/>
    <cellStyle name="好_2009年一般性转移支付标准工资_奖励补助测算5.24冯铸_2015年项目预算讨论稿11.13" xfId="2865"/>
    <cellStyle name="好_2009年一般性转移支付标准工资_奖励补助测算7.23" xfId="2866"/>
    <cellStyle name="好_2009年一般性转移支付标准工资_奖励补助测算7.23_2014年项目预算讨论稿-1.15" xfId="2867"/>
    <cellStyle name="好_2009年一般性转移支付标准工资_奖励补助测算7.23_2016年项目预算讨论稿2016.1.7" xfId="2868"/>
    <cellStyle name="好_2009年一般性转移支付标准工资_奖励补助测算7.25" xfId="2869"/>
    <cellStyle name="好_2009年一般性转移支付标准工资_奖励补助测算7.25 (version 1) (version 1)" xfId="2870"/>
    <cellStyle name="好_2009年一般性转移支付标准工资_奖励补助测算7.25 (version 1) (version 1)_2014年项目预算讨论稿-1.15" xfId="2871"/>
    <cellStyle name="好_2009年一般性转移支付标准工资_奖励补助测算7.25 (version 1) (version 1)_2015年项目预算讨论稿11.13" xfId="2872"/>
    <cellStyle name="强调文字颜色 5 11" xfId="2873"/>
    <cellStyle name="好_2009年一般性转移支付标准工资_奖励补助测算7.25 (version 1) (version 1)_2016年项目预算讨论稿2016.1.7" xfId="2874"/>
    <cellStyle name="好_2009年一般性转移支付标准工资_奖励补助测算7.25_2014年项目预算讨论稿-1.15" xfId="2875"/>
    <cellStyle name="好_财政供养人员_2014年项目预算讨论稿-1.15" xfId="2876"/>
    <cellStyle name="好_2009年一般性转移支付标准工资_奖励补助测算7.25_2016年项目预算讨论稿2016.1.7" xfId="2877"/>
    <cellStyle name="好_2015年项目预算讨论稿11.13" xfId="2878"/>
    <cellStyle name="强调文字颜色 3 2 5" xfId="2879"/>
    <cellStyle name="好_2016年鸿源公司预算编制表" xfId="2880"/>
    <cellStyle name="好_22湖南" xfId="2881"/>
    <cellStyle name="好_22湖南_2014年项目预算讨论稿-1.15" xfId="2882"/>
    <cellStyle name="好_22湖南_2016年项目预算讨论稿2016.1.7" xfId="2883"/>
    <cellStyle name="好_27重庆" xfId="2884"/>
    <cellStyle name="好_27重庆_2015年项目预算讨论稿11.13" xfId="2885"/>
    <cellStyle name="好_28四川" xfId="2886"/>
    <cellStyle name="好_28四川_2016年项目预算讨论稿2016.1.7" xfId="2887"/>
    <cellStyle name="汇总 2 29" xfId="2888"/>
    <cellStyle name="好_30云南" xfId="2889"/>
    <cellStyle name="好_30云南_2014年项目预算讨论稿-1.15" xfId="2890"/>
    <cellStyle name="输出 2 14" xfId="2891"/>
    <cellStyle name="好_33甘肃_2014年项目预算讨论稿-1.15" xfId="2892"/>
    <cellStyle name="检查单元格 6" xfId="2893"/>
    <cellStyle name="好_33甘肃_2015年项目预算讨论稿11.13" xfId="2894"/>
    <cellStyle name="好_34青海" xfId="2895"/>
    <cellStyle name="好_34青海_2014年项目预算讨论稿-1.15" xfId="2896"/>
    <cellStyle name="好_34青海_2015年项目预算讨论稿11.13" xfId="2897"/>
    <cellStyle name="好_530629_2006年县级财政报表附表" xfId="2898"/>
    <cellStyle name="好_530629_2006年县级财政报表附表_2014年项目预算讨论稿-1.15" xfId="2899"/>
    <cellStyle name="好_5334_2006年迪庆县级财政报表附表" xfId="2900"/>
    <cellStyle name="钎霖_4岿角利" xfId="2901"/>
    <cellStyle name="好_5334_2006年迪庆县级财政报表附表_2014年项目预算讨论稿-1.15" xfId="2902"/>
    <cellStyle name="好_5334_2006年迪庆县级财政报表附表_2016年项目预算讨论稿2016.1.7" xfId="2903"/>
    <cellStyle name="好_Book1" xfId="2904"/>
    <cellStyle name="好_Book1_1" xfId="2905"/>
    <cellStyle name="好_Book1_1_2014年项目预算讨论稿-1.15" xfId="2906"/>
    <cellStyle name="好_Book1_1_2016年项目预算讨论稿2016.1.7" xfId="2907"/>
    <cellStyle name="好_Book1_1_Book1" xfId="2908"/>
    <cellStyle name="好_Book1_2" xfId="2909"/>
    <cellStyle name="好_Book1_2_2015年项目预算讨论稿11.13" xfId="2910"/>
    <cellStyle name="好_第五部分(才淼、饶永宏）_2014年项目预算讨论稿-1.15" xfId="2911"/>
    <cellStyle name="好_Book1_2_2016年项目预算讨论稿2016.1.7" xfId="2912"/>
    <cellStyle name="强调文字颜色 2 2 11" xfId="2913"/>
    <cellStyle name="好_Book1_Book1" xfId="2914"/>
    <cellStyle name="好_Book1_P020161213560258553512" xfId="2915"/>
    <cellStyle name="强调文字颜色 6 2" xfId="2916"/>
    <cellStyle name="好_Book2" xfId="2917"/>
    <cellStyle name="好_Book2_2016年项目预算讨论稿2016.1.7" xfId="2918"/>
    <cellStyle name="链接单元格 2_P020161213560258553512" xfId="2919"/>
    <cellStyle name="好_M01-2(州市补助收入)" xfId="2920"/>
    <cellStyle name="好_M01-2(州市补助收入)_2014年项目预算讨论稿-1.15" xfId="2921"/>
    <cellStyle name="好_M01-2(州市补助收入)_2015年项目预算讨论稿11.13" xfId="2922"/>
    <cellStyle name="好_M03" xfId="2923"/>
    <cellStyle name="好_M03_2014年项目预算讨论稿-1.15" xfId="2924"/>
    <cellStyle name="好_M03_2015年项目预算讨论稿11.13" xfId="2925"/>
    <cellStyle name="好_本公支" xfId="2926"/>
    <cellStyle name="好_补充表_2014年项目预算讨论稿-1.15" xfId="2927"/>
    <cellStyle name="注释 2 18" xfId="2928"/>
    <cellStyle name="好_不用软件计算9.1不考虑经费管理评价xl" xfId="2929"/>
    <cellStyle name="好_不用软件计算9.1不考虑经费管理评价xl_2014年项目预算讨论稿-1.15" xfId="2930"/>
    <cellStyle name="好_不用软件计算9.1不考虑经费管理评价xl_2015年项目预算讨论稿11.13" xfId="2931"/>
    <cellStyle name="好_不用软件计算9.1不考虑经费管理评价xl_2016年项目预算讨论稿2016.1.7" xfId="2932"/>
    <cellStyle name="好_财政供养人员" xfId="2933"/>
    <cellStyle name="好_财政供养人员_2015年项目预算讨论稿11.13" xfId="2934"/>
    <cellStyle name="好_财政供养人员_2016年项目预算讨论稿2016.1.7" xfId="2935"/>
    <cellStyle name="好_财政支出对上级的依赖程度_2014年项目预算讨论稿-1.15" xfId="2936"/>
    <cellStyle name="好_财政支出对上级的依赖程度_2015年项目预算讨论稿11.13" xfId="2937"/>
    <cellStyle name="好_城建部门" xfId="2938"/>
    <cellStyle name="好_城建部门_2015年项目预算讨论稿11.13" xfId="2939"/>
    <cellStyle name="好_地方配套按人均增幅控制8.30xl" xfId="2940"/>
    <cellStyle name="好_地方配套按人均增幅控制8.30xl_2015年项目预算讨论稿11.13" xfId="2941"/>
    <cellStyle name="好_地方配套按人均增幅控制8.30xl_2016年项目预算讨论稿2016.1.7" xfId="2942"/>
    <cellStyle name="好_地方配套按人均增幅控制8.30一般预算平均增幅、人均可用财力平均增幅两次控制、社会治安系数调整、案件数调整xl" xfId="2943"/>
    <cellStyle name="好_地方配套按人均增幅控制8.30一般预算平均增幅、人均可用财力平均增幅两次控制、社会治安系数调整、案件数调整xl_2015年项目预算讨论稿11.13" xfId="2944"/>
    <cellStyle name="好_地方配套按人均增幅控制8.30一般预算平均增幅、人均可用财力平均增幅两次控制、社会治安系数调整、案件数调整xl_2016年项目预算讨论稿2016.1.7" xfId="2945"/>
    <cellStyle name="好_地方配套按人均增幅控制8.31（调整结案率后）xl_2014年项目预算讨论稿-1.15" xfId="2946"/>
    <cellStyle name="解释性文本 2 4" xfId="2947"/>
    <cellStyle name="好_地方配套按人均增幅控制8.31（调整结案率后）xl_2016年项目预算讨论稿2016.1.7" xfId="2948"/>
    <cellStyle name="好_第五部分(才淼、饶永宏）" xfId="2949"/>
    <cellStyle name="好_第五部分(才淼、饶永宏）_2015年项目预算讨论稿11.13" xfId="2950"/>
    <cellStyle name="好_第五部分(才淼、饶永宏）_2016年项目预算讨论稿2016.1.7" xfId="2951"/>
    <cellStyle name="好_第一部分：综合全_2014年项目预算讨论稿-1.15" xfId="2952"/>
    <cellStyle name="好_第一部分：综合全_2015年项目预算讨论稿11.13" xfId="2953"/>
    <cellStyle name="好_各市上报2013年收入任务分解落实方案" xfId="2954"/>
    <cellStyle name="好_汇总" xfId="2955"/>
    <cellStyle name="好_汇总_2015年项目预算讨论稿11.13" xfId="2956"/>
    <cellStyle name="好_汇总-县级财政报表附表_2014年项目预算讨论稿-1.15" xfId="2957"/>
    <cellStyle name="好_基础数据分析" xfId="2958"/>
    <cellStyle name="好_基础数据分析_2014年项目预算讨论稿-1.15" xfId="2959"/>
    <cellStyle name="解释性文本 2 9" xfId="2960"/>
    <cellStyle name="好_基础数据分析_2016年项目预算讨论稿2016.1.7" xfId="2961"/>
    <cellStyle name="解释性文本 2 23" xfId="2962"/>
    <cellStyle name="解释性文本 2 18" xfId="2963"/>
    <cellStyle name="好_检验表（调整后）" xfId="2964"/>
    <cellStyle name="好_检验表（调整后）_2014年项目预算讨论稿-1.15" xfId="2965"/>
    <cellStyle name="好_检验表（调整后）_2015年项目预算讨论稿11.13" xfId="2966"/>
    <cellStyle name="好_检验表（调整后）_2016年项目预算讨论稿2016.1.7" xfId="2967"/>
    <cellStyle name="好_检验表_2015年项目预算讨论稿11.13" xfId="2968"/>
    <cellStyle name="好_江西超收收入安排（1-10月份）" xfId="2969"/>
    <cellStyle name="好_江西超收收入安排（1-10月份）_2015年项目预算讨论稿11.13" xfId="2970"/>
    <cellStyle name="好_江西超收收入安排（1-10月份）_2016年项目预算讨论稿2016.1.7" xfId="2971"/>
    <cellStyle name="好_江西超收收入安排（1-10月份）新_2015年项目预算讨论稿11.13" xfId="2972"/>
    <cellStyle name="好_奖励补助测算5.22测试" xfId="2973"/>
    <cellStyle name="好_奖励补助测算5.22测试_2016年项目预算讨论稿2016.1.7" xfId="2974"/>
    <cellStyle name="好_奖励补助测算5.24冯铸_2016年项目预算讨论稿2016.1.7" xfId="2975"/>
    <cellStyle name="警告文本 2 28" xfId="2976"/>
    <cellStyle name="好_奖励补助测算7.23_2015年项目预算讨论稿11.13" xfId="2977"/>
    <cellStyle name="好_奖励补助测算7.23_2016年项目预算讨论稿2016.1.7" xfId="2978"/>
    <cellStyle name="好_奖励补助测算7.25 (version 1) (version 1)_2014年项目预算讨论稿-1.15" xfId="2979"/>
    <cellStyle name="好_奖励补助测算7.25 (version 1) (version 1)_2015年项目预算讨论稿11.13" xfId="2980"/>
    <cellStyle name="好_奖励补助测算7.25_2014年项目预算讨论稿-1.15" xfId="2981"/>
    <cellStyle name="好_教师绩效工资测算表（离退休按各地上报数测算）2009年1月1日" xfId="2982"/>
    <cellStyle name="好_教育厅提供义务教育及高中教师人数（2009年1月6日）" xfId="2983"/>
    <cellStyle name="计算 5" xfId="2984"/>
    <cellStyle name="好_业务工作量指标" xfId="2985"/>
    <cellStyle name="好_教育厅提供义务教育及高中教师人数（2009年1月6日）_2014年项目预算讨论稿-1.15" xfId="2986"/>
    <cellStyle name="好_教育厅提供义务教育及高中教师人数（2009年1月6日）_2015年项目预算讨论稿11.13" xfId="2987"/>
    <cellStyle name="好_教育厅提供义务教育及高中教师人数（2009年1月6日）_2016年项目预算讨论稿2016.1.7" xfId="2988"/>
    <cellStyle name="输出 3" xfId="2989"/>
    <cellStyle name="好_历年教师人数_2014年项目预算讨论稿-1.15" xfId="2990"/>
    <cellStyle name="输入 2 5" xfId="2991"/>
    <cellStyle name="好_历年教师人数_2015年项目预算讨论稿11.13" xfId="2992"/>
    <cellStyle name="好_历年教师人数_2016年项目预算讨论稿2016.1.7" xfId="2993"/>
    <cellStyle name="好_丽江汇总_2014年项目预算讨论稿-1.15" xfId="2994"/>
    <cellStyle name="好_丽江汇总_2015年项目预算讨论稿11.13" xfId="2995"/>
    <cellStyle name="强调文字颜色 6 25" xfId="2996"/>
    <cellStyle name="好_丽江汇总_2016年项目预算讨论稿2016.1.7" xfId="2997"/>
    <cellStyle name="好_辽宁省2007年1-10月份一般预算收入超收及安排情况统计表" xfId="2998"/>
    <cellStyle name="好_辽宁省2007年1-10月份一般预算收入超收及安排情况统计表_2015年项目预算讨论稿11.13" xfId="2999"/>
    <cellStyle name="好_辽宁省2007年1-10月份一般预算收入超收及安排情况统计表_2016年项目预算讨论稿2016.1.7" xfId="3000"/>
    <cellStyle name="好_平邑" xfId="3001"/>
    <cellStyle name="好_平邑_2014年项目预算讨论稿-1.15" xfId="3002"/>
    <cellStyle name="好_平邑_2015年项目预算讨论稿11.13" xfId="3003"/>
    <cellStyle name="好_平邑_2016年项目预算讨论稿2016.1.7" xfId="3004"/>
    <cellStyle name="好_三季度－表二_2014年项目预算讨论稿-1.15" xfId="3005"/>
    <cellStyle name="好_三季度－表二_2015年项目预算讨论稿11.13" xfId="3006"/>
    <cellStyle name="好_同德_2014年项目预算讨论稿-1.15" xfId="3007"/>
    <cellStyle name="好_同德_2016年项目预算讨论稿2016.1.7" xfId="3008"/>
    <cellStyle name="好_统计表" xfId="3009"/>
    <cellStyle name="好_卫生部门" xfId="3010"/>
    <cellStyle name="好_卫生部门_2014年项目预算讨论稿-1.15" xfId="3011"/>
    <cellStyle name="好_卫生部门_2015年项目预算讨论稿11.13" xfId="3012"/>
    <cellStyle name="好_文体广播部门" xfId="3013"/>
    <cellStyle name="千分位_ 白土" xfId="3014"/>
    <cellStyle name="好_文体广播部门_2014年项目预算讨论稿-1.15" xfId="3015"/>
    <cellStyle name="好_文体广播部门_2015年项目预算讨论稿11.13" xfId="3016"/>
    <cellStyle name="好_下半年禁毒办案经费分配2544.3万元_2014年项目预算讨论稿-1.15" xfId="3017"/>
    <cellStyle name="好_下半年禁毒办案经费分配2544.3万元_2016年项目预算讨论稿2016.1.7" xfId="3018"/>
    <cellStyle name="好_下半年禁吸戒毒经费1000万元_2015年项目预算讨论稿11.13" xfId="3019"/>
    <cellStyle name="好_下半年禁吸戒毒经费1000万元_2016年项目预算讨论稿2016.1.7" xfId="3020"/>
    <cellStyle name="好_县级公安机关公用经费标准奖励测算方案（定稿）_2015年项目预算讨论稿11.13" xfId="3021"/>
    <cellStyle name="好_县级基础数据_2014年项目预算讨论稿-1.15" xfId="3022"/>
    <cellStyle name="好_县级基础数据_2015年项目预算讨论稿11.13" xfId="3023"/>
    <cellStyle name="好_业务工作量指标_2014年项目预算讨论稿-1.15" xfId="3024"/>
    <cellStyle name="好_业务工作量指标_2015年项目预算讨论稿11.13" xfId="3025"/>
    <cellStyle name="好_业务工作量指标_2016年项目预算讨论稿2016.1.7" xfId="3026"/>
    <cellStyle name="好_义务教育阶段教职工人数（教育厅提供最终）" xfId="3027"/>
    <cellStyle name="好_义务教育阶段教职工人数（教育厅提供最终）_2014年项目预算讨论稿-1.15" xfId="3028"/>
    <cellStyle name="好_义务教育阶段教职工人数（教育厅提供最终）_2015年项目预算讨论稿11.13" xfId="3029"/>
    <cellStyle name="好_云南农村义务教育统计表_2014年项目预算讨论稿-1.15" xfId="3030"/>
    <cellStyle name="好_云南农村义务教育统计表_2015年项目预算讨论稿11.13" xfId="3031"/>
    <cellStyle name="好_云南农村义务教育统计表_2016年项目预算讨论稿2016.1.7" xfId="3032"/>
    <cellStyle name="适中 2 3" xfId="3033"/>
    <cellStyle name="好_云南省2008年中小学教师人数统计表" xfId="3034"/>
    <cellStyle name="好_云南省2008年中小学教师人数统计表_2015年项目预算讨论稿11.13" xfId="3035"/>
    <cellStyle name="好_云南省2008年中小学教师人数统计表_2016年项目预算讨论稿2016.1.7" xfId="3036"/>
    <cellStyle name="好_云南省2008年中小学教职工情况（教育厅提供20090101加工整理）" xfId="3037"/>
    <cellStyle name="好_云南省2008年中小学教职工情况（教育厅提供20090101加工整理）_2014年项目预算讨论稿-1.15" xfId="3038"/>
    <cellStyle name="好_云南省2008年中小学教职工情况（教育厅提供20090101加工整理）_2015年项目预算讨论稿11.13" xfId="3039"/>
    <cellStyle name="强调文字颜色 5 2 12" xfId="3040"/>
    <cellStyle name="好_云南省2008年转移支付测算——州市本级考核部分及政策性测算" xfId="3041"/>
    <cellStyle name="好_云南省2008年转移支付测算——州市本级考核部分及政策性测算_2014年项目预算讨论稿-1.15" xfId="3042"/>
    <cellStyle name="好_云南省2008年转移支付测算——州市本级考核部分及政策性测算_2015年项目预算讨论稿11.13" xfId="3043"/>
    <cellStyle name="好_指标四" xfId="3044"/>
    <cellStyle name="好_指标四_2014年项目预算讨论稿-1.15" xfId="3045"/>
    <cellStyle name="好_指标四_2015年项目预算讨论稿11.13" xfId="3046"/>
    <cellStyle name="好_指标四_2016年项目预算讨论稿2016.1.7" xfId="3047"/>
    <cellStyle name="好_指标五" xfId="3048"/>
    <cellStyle name="好_指标五_2014年项目预算讨论稿-1.15" xfId="3049"/>
    <cellStyle name="好_自治区本级政府性基金情况表" xfId="3050"/>
    <cellStyle name="好_自治区本级政府性基金情况表_2014年项目预算讨论稿-1.15" xfId="3051"/>
    <cellStyle name="好_自治区本级政府性基金情况表_2016年项目预算讨论稿2016.1.7" xfId="3052"/>
    <cellStyle name="后继超级链接" xfId="3053"/>
    <cellStyle name="后继超链接" xfId="3054"/>
    <cellStyle name="强调文字颜色 4 11" xfId="3055"/>
    <cellStyle name="汇总 10" xfId="3056"/>
    <cellStyle name="强调文字颜色 4 12" xfId="3057"/>
    <cellStyle name="汇总 11" xfId="3058"/>
    <cellStyle name="强调文字颜色 4 13" xfId="3059"/>
    <cellStyle name="汇总 12" xfId="3060"/>
    <cellStyle name="强调文字颜色 4 14" xfId="3061"/>
    <cellStyle name="汇总 13" xfId="3062"/>
    <cellStyle name="强调文字颜色 4 20" xfId="3063"/>
    <cellStyle name="强调文字颜色 4 15" xfId="3064"/>
    <cellStyle name="汇总 14" xfId="3065"/>
    <cellStyle name="汇总 2" xfId="3066"/>
    <cellStyle name="强调文字颜色 4 2 7" xfId="3067"/>
    <cellStyle name="汇总 2 2" xfId="3068"/>
    <cellStyle name="汇总 2 28" xfId="3069"/>
    <cellStyle name="强调文字颜色 4 2 8" xfId="3070"/>
    <cellStyle name="汇总 2 3" xfId="3071"/>
    <cellStyle name="强调文字颜色 4 2 9" xfId="3072"/>
    <cellStyle name="汇总 2 4" xfId="3073"/>
    <cellStyle name="汇总 2 5" xfId="3074"/>
    <cellStyle name="汇总 2 6" xfId="3075"/>
    <cellStyle name="汇总 2 7" xfId="3076"/>
    <cellStyle name="汇总 2 8" xfId="3077"/>
    <cellStyle name="汇总 2 9" xfId="3078"/>
    <cellStyle name="汇总 3" xfId="3079"/>
    <cellStyle name="汇总 4" xfId="3080"/>
    <cellStyle name="汇总 5" xfId="3081"/>
    <cellStyle name="汇总 6" xfId="3082"/>
    <cellStyle name="汇总 7" xfId="3083"/>
    <cellStyle name="汇总 8" xfId="3084"/>
    <cellStyle name="汇总 9" xfId="3085"/>
    <cellStyle name="计算 10" xfId="3086"/>
    <cellStyle name="计算 11" xfId="3087"/>
    <cellStyle name="计算 12" xfId="3088"/>
    <cellStyle name="计算 13" xfId="3089"/>
    <cellStyle name="计算 14" xfId="3090"/>
    <cellStyle name="计算 20" xfId="3091"/>
    <cellStyle name="计算 15" xfId="3092"/>
    <cellStyle name="计算 21" xfId="3093"/>
    <cellStyle name="计算 16" xfId="3094"/>
    <cellStyle name="计算 23" xfId="3095"/>
    <cellStyle name="计算 18" xfId="3096"/>
    <cellStyle name="计算 24" xfId="3097"/>
    <cellStyle name="计算 19" xfId="3098"/>
    <cellStyle name="计算 2" xfId="3099"/>
    <cellStyle name="计算 2 2" xfId="3100"/>
    <cellStyle name="计算 2 28" xfId="3101"/>
    <cellStyle name="计算 2 29" xfId="3102"/>
    <cellStyle name="计算 2 4" xfId="3103"/>
    <cellStyle name="普通_ 白土" xfId="3104"/>
    <cellStyle name="计算 2 5" xfId="3105"/>
    <cellStyle name="计算 2 6" xfId="3106"/>
    <cellStyle name="计算 2 7" xfId="3107"/>
    <cellStyle name="计算 2 8" xfId="3108"/>
    <cellStyle name="计算 2 9" xfId="3109"/>
    <cellStyle name="计算 3" xfId="3110"/>
    <cellStyle name="适中 2 11" xfId="3111"/>
    <cellStyle name="计算 7" xfId="3112"/>
    <cellStyle name="适中 2 12" xfId="3113"/>
    <cellStyle name="计算 8" xfId="3114"/>
    <cellStyle name="检查单元格 11" xfId="3115"/>
    <cellStyle name="检查单元格 12" xfId="3116"/>
    <cellStyle name="检查单元格 13" xfId="3117"/>
    <cellStyle name="检查单元格 14" xfId="3118"/>
    <cellStyle name="检查单元格 20" xfId="3119"/>
    <cellStyle name="检查单元格 15" xfId="3120"/>
    <cellStyle name="检查单元格 21" xfId="3121"/>
    <cellStyle name="检查单元格 16" xfId="3122"/>
    <cellStyle name="检查单元格 22" xfId="3123"/>
    <cellStyle name="检查单元格 17" xfId="3124"/>
    <cellStyle name="检查单元格 23" xfId="3125"/>
    <cellStyle name="检查单元格 18" xfId="3126"/>
    <cellStyle name="检查单元格 2" xfId="3127"/>
    <cellStyle name="检查单元格 2 10" xfId="3128"/>
    <cellStyle name="检查单元格 2 11" xfId="3129"/>
    <cellStyle name="检查单元格 2 12" xfId="3130"/>
    <cellStyle name="检查单元格 2 13" xfId="3131"/>
    <cellStyle name="检查单元格 2 14" xfId="3132"/>
    <cellStyle name="检查单元格 2 20" xfId="3133"/>
    <cellStyle name="检查单元格 2 15" xfId="3134"/>
    <cellStyle name="检查单元格 2 21" xfId="3135"/>
    <cellStyle name="检查单元格 2 16" xfId="3136"/>
    <cellStyle name="检查单元格 2 22" xfId="3137"/>
    <cellStyle name="检查单元格 2 17" xfId="3138"/>
    <cellStyle name="检查单元格 2 23" xfId="3139"/>
    <cellStyle name="检查单元格 2 18" xfId="3140"/>
    <cellStyle name="检查单元格 2 25" xfId="3141"/>
    <cellStyle name="检查单元格 2 26" xfId="3142"/>
    <cellStyle name="检查单元格 2 27" xfId="3143"/>
    <cellStyle name="检查单元格 2 28" xfId="3144"/>
    <cellStyle name="检查单元格 2 29" xfId="3145"/>
    <cellStyle name="检查单元格 25" xfId="3146"/>
    <cellStyle name="检查单元格 3" xfId="3147"/>
    <cellStyle name="检查单元格 4" xfId="3148"/>
    <cellStyle name="检查单元格 5" xfId="3149"/>
    <cellStyle name="检查单元格 7" xfId="3150"/>
    <cellStyle name="检查单元格 9" xfId="3151"/>
    <cellStyle name="输入 2_P020161213560258553512" xfId="3152"/>
    <cellStyle name="解释性文本 10" xfId="3153"/>
    <cellStyle name="解释性文本 12" xfId="3154"/>
    <cellStyle name="解释性文本 13" xfId="3155"/>
    <cellStyle name="解释性文本 14" xfId="3156"/>
    <cellStyle name="解释性文本 20" xfId="3157"/>
    <cellStyle name="解释性文本 15" xfId="3158"/>
    <cellStyle name="解释性文本 21" xfId="3159"/>
    <cellStyle name="解释性文本 16" xfId="3160"/>
    <cellStyle name="解释性文本 22" xfId="3161"/>
    <cellStyle name="解释性文本 17" xfId="3162"/>
    <cellStyle name="解释性文本 23" xfId="3163"/>
    <cellStyle name="解释性文本 18" xfId="3164"/>
    <cellStyle name="解释性文本 24" xfId="3165"/>
    <cellStyle name="解释性文本 19" xfId="3166"/>
    <cellStyle name="解释性文本 2 10" xfId="3167"/>
    <cellStyle name="解释性文本 2 11" xfId="3168"/>
    <cellStyle name="解释性文本 2 12" xfId="3169"/>
    <cellStyle name="解释性文本 2 13" xfId="3170"/>
    <cellStyle name="解释性文本 2 14" xfId="3171"/>
    <cellStyle name="解释性文本 2 20" xfId="3172"/>
    <cellStyle name="解释性文本 2 15" xfId="3173"/>
    <cellStyle name="解释性文本 2 21" xfId="3174"/>
    <cellStyle name="解释性文本 2 16" xfId="3175"/>
    <cellStyle name="解释性文本 2 22" xfId="3176"/>
    <cellStyle name="解释性文本 2 17" xfId="3177"/>
    <cellStyle name="解释性文本 2 24" xfId="3178"/>
    <cellStyle name="解释性文本 2 19" xfId="3179"/>
    <cellStyle name="解释性文本 2 2" xfId="3180"/>
    <cellStyle name="解释性文本 2 25" xfId="3181"/>
    <cellStyle name="解释性文本 2 27" xfId="3182"/>
    <cellStyle name="解释性文本 2 3" xfId="3183"/>
    <cellStyle name="解释性文本 2 5" xfId="3184"/>
    <cellStyle name="解释性文本 2 6" xfId="3185"/>
    <cellStyle name="解释性文本 2 7" xfId="3186"/>
    <cellStyle name="解释性文本 2_本公支" xfId="3187"/>
    <cellStyle name="解释性文本 25" xfId="3188"/>
    <cellStyle name="解释性文本 3" xfId="3189"/>
    <cellStyle name="解释性文本 4" xfId="3190"/>
    <cellStyle name="借出原因" xfId="3191"/>
    <cellStyle name="警告文本 10" xfId="3192"/>
    <cellStyle name="警告文本 12" xfId="3193"/>
    <cellStyle name="警告文本 13" xfId="3194"/>
    <cellStyle name="警告文本 14" xfId="3195"/>
    <cellStyle name="警告文本 22" xfId="3196"/>
    <cellStyle name="警告文本 17" xfId="3197"/>
    <cellStyle name="警告文本 23" xfId="3198"/>
    <cellStyle name="警告文本 18" xfId="3199"/>
    <cellStyle name="警告文本 24" xfId="3200"/>
    <cellStyle name="警告文本 19" xfId="3201"/>
    <cellStyle name="警告文本 2 10" xfId="3202"/>
    <cellStyle name="警告文本 2 11" xfId="3203"/>
    <cellStyle name="警告文本 2 12" xfId="3204"/>
    <cellStyle name="警告文本 2 25" xfId="3205"/>
    <cellStyle name="警告文本 2 26" xfId="3206"/>
    <cellStyle name="警告文本 2 27" xfId="3207"/>
    <cellStyle name="警告文本 2 29" xfId="3208"/>
    <cellStyle name="适中 2 25" xfId="3209"/>
    <cellStyle name="警告文本 2 3" xfId="3210"/>
    <cellStyle name="适中 2 26" xfId="3211"/>
    <cellStyle name="警告文本 2 4" xfId="3212"/>
    <cellStyle name="适中 2 27" xfId="3213"/>
    <cellStyle name="警告文本 2 5" xfId="3214"/>
    <cellStyle name="适中 2 28" xfId="3215"/>
    <cellStyle name="警告文本 2 6" xfId="3216"/>
    <cellStyle name="适中 2 29" xfId="3217"/>
    <cellStyle name="警告文本 2 7" xfId="3218"/>
    <cellStyle name="警告文本 2 8" xfId="3219"/>
    <cellStyle name="警告文本 2 9" xfId="3220"/>
    <cellStyle name="警告文本 4" xfId="3221"/>
    <cellStyle name="警告文本 5" xfId="3222"/>
    <cellStyle name="警告文本 6" xfId="3223"/>
    <cellStyle name="警告文本 8" xfId="3224"/>
    <cellStyle name="链接单元格 10" xfId="3225"/>
    <cellStyle name="链接单元格 11" xfId="3226"/>
    <cellStyle name="链接单元格 12" xfId="3227"/>
    <cellStyle name="链接单元格 13" xfId="3228"/>
    <cellStyle name="链接单元格 14" xfId="3229"/>
    <cellStyle name="链接单元格 20" xfId="3230"/>
    <cellStyle name="链接单元格 15" xfId="3231"/>
    <cellStyle name="千位分隔_2012项目预算讨论稿-2.7" xfId="3232"/>
    <cellStyle name="链接单元格 21" xfId="3233"/>
    <cellStyle name="链接单元格 16" xfId="3234"/>
    <cellStyle name="链接单元格 22" xfId="3235"/>
    <cellStyle name="链接单元格 17" xfId="3236"/>
    <cellStyle name="链接单元格 24" xfId="3237"/>
    <cellStyle name="链接单元格 19" xfId="3238"/>
    <cellStyle name="链接单元格 2" xfId="3239"/>
    <cellStyle name="链接单元格 2 10" xfId="3240"/>
    <cellStyle name="链接单元格 2 11" xfId="3241"/>
    <cellStyle name="链接单元格 2 13" xfId="3242"/>
    <cellStyle name="链接单元格 2 14" xfId="3243"/>
    <cellStyle name="链接单元格 2 20" xfId="3244"/>
    <cellStyle name="链接单元格 2 15" xfId="3245"/>
    <cellStyle name="链接单元格 2 21" xfId="3246"/>
    <cellStyle name="链接单元格 2 16" xfId="3247"/>
    <cellStyle name="链接单元格 2 22" xfId="3248"/>
    <cellStyle name="链接单元格 2 17" xfId="3249"/>
    <cellStyle name="链接单元格 2 23" xfId="3250"/>
    <cellStyle name="链接单元格 2 18" xfId="3251"/>
    <cellStyle name="链接单元格 2 24" xfId="3252"/>
    <cellStyle name="链接单元格 2 19" xfId="3253"/>
    <cellStyle name="链接单元格 2 25" xfId="3254"/>
    <cellStyle name="链接单元格 2 26" xfId="3255"/>
    <cellStyle name="千位分季_新建 Microsoft Excel 工作表" xfId="3256"/>
    <cellStyle name="链接单元格 2 27" xfId="3257"/>
    <cellStyle name="链接单元格 2 28" xfId="3258"/>
    <cellStyle name="链接单元格 2 29" xfId="3259"/>
    <cellStyle name="链接单元格 2 3" xfId="3260"/>
    <cellStyle name="链接单元格 2 4" xfId="3261"/>
    <cellStyle name="链接单元格 2 5" xfId="3262"/>
    <cellStyle name="链接单元格 2 6" xfId="3263"/>
    <cellStyle name="链接单元格 2 9" xfId="3264"/>
    <cellStyle name="链接单元格 25" xfId="3265"/>
    <cellStyle name="链接单元格 3" xfId="3266"/>
    <cellStyle name="链接单元格 4" xfId="3267"/>
    <cellStyle name="链接单元格 5" xfId="3268"/>
    <cellStyle name="链接单元格 6" xfId="3269"/>
    <cellStyle name="链接单元格 9" xfId="3270"/>
    <cellStyle name="霓付 [0]_ +Foil &amp; -FOIL &amp; PAPER" xfId="3271"/>
    <cellStyle name="霓付_ +Foil &amp; -FOIL &amp; PAPER" xfId="3272"/>
    <cellStyle name="烹拳 [0]_ +Foil &amp; -FOIL &amp; PAPER" xfId="3273"/>
    <cellStyle name="烹拳_ +Foil &amp; -FOIL &amp; PAPER" xfId="3274"/>
    <cellStyle name="千分位[0]_ 白土" xfId="3275"/>
    <cellStyle name="千位[0]_ 方正PC" xfId="3276"/>
    <cellStyle name="千位_ 方正PC" xfId="3277"/>
    <cellStyle name="强调 3" xfId="3278"/>
    <cellStyle name="强调文字颜色 6 2 6" xfId="3279"/>
    <cellStyle name="强调文字颜色 1 10" xfId="3280"/>
    <cellStyle name="强调文字颜色 6 2 7" xfId="3281"/>
    <cellStyle name="强调文字颜色 1 11" xfId="3282"/>
    <cellStyle name="强调文字颜色 6 2 8" xfId="3283"/>
    <cellStyle name="强调文字颜色 1 12" xfId="3284"/>
    <cellStyle name="强调文字颜色 1 14" xfId="3285"/>
    <cellStyle name="强调文字颜色 1 20" xfId="3286"/>
    <cellStyle name="强调文字颜色 1 15" xfId="3287"/>
    <cellStyle name="强调文字颜色 1 21" xfId="3288"/>
    <cellStyle name="强调文字颜色 1 16" xfId="3289"/>
    <cellStyle name="强调文字颜色 1 22" xfId="3290"/>
    <cellStyle name="强调文字颜色 1 17" xfId="3291"/>
    <cellStyle name="强调文字颜色 1 23" xfId="3292"/>
    <cellStyle name="强调文字颜色 1 18" xfId="3293"/>
    <cellStyle name="强调文字颜色 1 24" xfId="3294"/>
    <cellStyle name="强调文字颜色 1 19" xfId="3295"/>
    <cellStyle name="强调文字颜色 1 2" xfId="3296"/>
    <cellStyle name="强调文字颜色 1 2_本公支" xfId="3297"/>
    <cellStyle name="强调文字颜色 1 25" xfId="3298"/>
    <cellStyle name="强调文字颜色 1 3" xfId="3299"/>
    <cellStyle name="强调文字颜色 1 4" xfId="3300"/>
    <cellStyle name="强调文字颜色 1 5" xfId="3301"/>
    <cellStyle name="强调文字颜色 1 6" xfId="3302"/>
    <cellStyle name="强调文字颜色 1 7" xfId="3303"/>
    <cellStyle name="强调文字颜色 1 8" xfId="3304"/>
    <cellStyle name="强调文字颜色 1 9" xfId="3305"/>
    <cellStyle name="强调文字颜色 2 14" xfId="3306"/>
    <cellStyle name="强调文字颜色 2 20" xfId="3307"/>
    <cellStyle name="强调文字颜色 2 15" xfId="3308"/>
    <cellStyle name="强调文字颜色 2 21" xfId="3309"/>
    <cellStyle name="强调文字颜色 2 16" xfId="3310"/>
    <cellStyle name="强调文字颜色 2 22" xfId="3311"/>
    <cellStyle name="强调文字颜色 2 17" xfId="3312"/>
    <cellStyle name="强调文字颜色 2 23" xfId="3313"/>
    <cellStyle name="强调文字颜色 2 18" xfId="3314"/>
    <cellStyle name="强调文字颜色 2 24" xfId="3315"/>
    <cellStyle name="强调文字颜色 2 19" xfId="3316"/>
    <cellStyle name="强调文字颜色 3 2 25" xfId="3317"/>
    <cellStyle name="强调文字颜色 2 2" xfId="3318"/>
    <cellStyle name="强调文字颜色 2 2 10" xfId="3319"/>
    <cellStyle name="强调文字颜色 2 2 25" xfId="3320"/>
    <cellStyle name="强调文字颜色 2 2 26" xfId="3321"/>
    <cellStyle name="强调文字颜色 2 2 27" xfId="3322"/>
    <cellStyle name="强调文字颜色 2 2 28" xfId="3323"/>
    <cellStyle name="强调文字颜色 2 2 29" xfId="3324"/>
    <cellStyle name="强调文字颜色 2 2 8" xfId="3325"/>
    <cellStyle name="强调文字颜色 2 2 9" xfId="3326"/>
    <cellStyle name="强调文字颜色 2 2_本公支" xfId="3327"/>
    <cellStyle name="强调文字颜色 2 25" xfId="3328"/>
    <cellStyle name="强调文字颜色 3 2 26" xfId="3329"/>
    <cellStyle name="强调文字颜色 2 3" xfId="3330"/>
    <cellStyle name="强调文字颜色 3 2 27" xfId="3331"/>
    <cellStyle name="强调文字颜色 2 4" xfId="3332"/>
    <cellStyle name="强调文字颜色 3 2 28" xfId="3333"/>
    <cellStyle name="强调文字颜色 2 5" xfId="3334"/>
    <cellStyle name="强调文字颜色 2 7" xfId="3335"/>
    <cellStyle name="强调文字颜色 2 8" xfId="3336"/>
    <cellStyle name="强调文字颜色 2 9" xfId="3337"/>
    <cellStyle name="强调文字颜色 3 10" xfId="3338"/>
    <cellStyle name="强调文字颜色 3 11" xfId="3339"/>
    <cellStyle name="强调文字颜色 3 12" xfId="3340"/>
    <cellStyle name="强调文字颜色 3 13" xfId="3341"/>
    <cellStyle name="强调文字颜色 3 20" xfId="3342"/>
    <cellStyle name="强调文字颜色 3 15" xfId="3343"/>
    <cellStyle name="强调文字颜色 3 21" xfId="3344"/>
    <cellStyle name="强调文字颜色 3 16" xfId="3345"/>
    <cellStyle name="强调文字颜色 3 22" xfId="3346"/>
    <cellStyle name="强调文字颜色 3 17" xfId="3347"/>
    <cellStyle name="强调文字颜色 3 24" xfId="3348"/>
    <cellStyle name="强调文字颜色 3 19" xfId="3349"/>
    <cellStyle name="强调文字颜色 3 2" xfId="3350"/>
    <cellStyle name="商品名称" xfId="3351"/>
    <cellStyle name="强调文字颜色 3 2 11" xfId="3352"/>
    <cellStyle name="强调文字颜色 3 2 12" xfId="3353"/>
    <cellStyle name="强调文字颜色 3 2 13" xfId="3354"/>
    <cellStyle name="强调文字颜色 3 2 14" xfId="3355"/>
    <cellStyle name="强调文字颜色 3 2 20" xfId="3356"/>
    <cellStyle name="强调文字颜色 3 2 15" xfId="3357"/>
    <cellStyle name="强调文字颜色 3 2 21" xfId="3358"/>
    <cellStyle name="强调文字颜色 3 2 16" xfId="3359"/>
    <cellStyle name="强调文字颜色 3 2 22" xfId="3360"/>
    <cellStyle name="强调文字颜色 3 2 17" xfId="3361"/>
    <cellStyle name="强调文字颜色 3 2 23" xfId="3362"/>
    <cellStyle name="强调文字颜色 3 2 18" xfId="3363"/>
    <cellStyle name="强调文字颜色 3 2 3" xfId="3364"/>
    <cellStyle name="强调文字颜色 3 2 4" xfId="3365"/>
    <cellStyle name="强调文字颜色 3 2 6" xfId="3366"/>
    <cellStyle name="强调文字颜色 3 2 7" xfId="3367"/>
    <cellStyle name="强调文字颜色 3 2 9" xfId="3368"/>
    <cellStyle name="强调文字颜色 3 2_本公支" xfId="3369"/>
    <cellStyle name="强调文字颜色 4 10" xfId="3370"/>
    <cellStyle name="强调文字颜色 4 2 10" xfId="3371"/>
    <cellStyle name="强调文字颜色 4 2 12" xfId="3372"/>
    <cellStyle name="强调文字颜色 4 2 13" xfId="3373"/>
    <cellStyle name="强调文字颜色 4 2 14" xfId="3374"/>
    <cellStyle name="强调文字颜色 4 2 20" xfId="3375"/>
    <cellStyle name="强调文字颜色 4 2 15" xfId="3376"/>
    <cellStyle name="强调文字颜色 4 2 21" xfId="3377"/>
    <cellStyle name="强调文字颜色 4 2 16" xfId="3378"/>
    <cellStyle name="强调文字颜色 4 2 23" xfId="3379"/>
    <cellStyle name="强调文字颜色 4 2 18" xfId="3380"/>
    <cellStyle name="强调文字颜色 4 2 24" xfId="3381"/>
    <cellStyle name="强调文字颜色 4 2 19" xfId="3382"/>
    <cellStyle name="强调文字颜色 4 2 2" xfId="3383"/>
    <cellStyle name="强调文字颜色 4 2 25" xfId="3384"/>
    <cellStyle name="强调文字颜色 4 2 29" xfId="3385"/>
    <cellStyle name="强调文字颜色 4 2 4" xfId="3386"/>
    <cellStyle name="强调文字颜色 4 2 5" xfId="3387"/>
    <cellStyle name="强调文字颜色 4 2 6" xfId="3388"/>
    <cellStyle name="强调文字颜色 5 10" xfId="3389"/>
    <cellStyle name="强调文字颜色 5 12" xfId="3390"/>
    <cellStyle name="强调文字颜色 5 13" xfId="3391"/>
    <cellStyle name="强调文字颜色 5 14" xfId="3392"/>
    <cellStyle name="强调文字颜色 5 20" xfId="3393"/>
    <cellStyle name="强调文字颜色 5 15" xfId="3394"/>
    <cellStyle name="强调文字颜色 5 21" xfId="3395"/>
    <cellStyle name="强调文字颜色 5 16" xfId="3396"/>
    <cellStyle name="强调文字颜色 5 22" xfId="3397"/>
    <cellStyle name="强调文字颜色 5 17" xfId="3398"/>
    <cellStyle name="强调文字颜色 5 23" xfId="3399"/>
    <cellStyle name="强调文字颜色 5 18" xfId="3400"/>
    <cellStyle name="强调文字颜色 5 24" xfId="3401"/>
    <cellStyle name="强调文字颜色 5 19" xfId="3402"/>
    <cellStyle name="强调文字颜色 5 2 10" xfId="3403"/>
    <cellStyle name="强调文字颜色 5 2 11" xfId="3404"/>
    <cellStyle name="强调文字颜色 5 2 13" xfId="3405"/>
    <cellStyle name="强调文字颜色 5 2 14" xfId="3406"/>
    <cellStyle name="强调文字颜色 5 2 20" xfId="3407"/>
    <cellStyle name="强调文字颜色 5 2 15" xfId="3408"/>
    <cellStyle name="强调文字颜色 5 2 21" xfId="3409"/>
    <cellStyle name="强调文字颜色 5 2 16" xfId="3410"/>
    <cellStyle name="强调文字颜色 5 2 24" xfId="3411"/>
    <cellStyle name="强调文字颜色 5 2 19" xfId="3412"/>
    <cellStyle name="强调文字颜色 5 2 26" xfId="3413"/>
    <cellStyle name="强调文字颜色 5 2 28" xfId="3414"/>
    <cellStyle name="强调文字颜色 5 2 29" xfId="3415"/>
    <cellStyle name="强调文字颜色 5 25" xfId="3416"/>
    <cellStyle name="强调文字颜色 5 3" xfId="3417"/>
    <cellStyle name="强调文字颜色 5 4" xfId="3418"/>
    <cellStyle name="强调文字颜色 5 5" xfId="3419"/>
    <cellStyle name="强调文字颜色 5 6" xfId="3420"/>
    <cellStyle name="强调文字颜色 5 8" xfId="3421"/>
    <cellStyle name="强调文字颜色 6 10" xfId="3422"/>
    <cellStyle name="未定义" xfId="3423"/>
    <cellStyle name="强调文字颜色 6 11" xfId="3424"/>
    <cellStyle name="强调文字颜色 6 12" xfId="3425"/>
    <cellStyle name="强调文字颜色 6 14" xfId="3426"/>
    <cellStyle name="强调文字颜色 6 20" xfId="3427"/>
    <cellStyle name="强调文字颜色 6 15" xfId="3428"/>
    <cellStyle name="强调文字颜色 6 23" xfId="3429"/>
    <cellStyle name="强调文字颜色 6 18" xfId="3430"/>
    <cellStyle name="强调文字颜色 6 2 12" xfId="3431"/>
    <cellStyle name="强调文字颜色 6 2 13" xfId="3432"/>
    <cellStyle name="强调文字颜色 6 2 14" xfId="3433"/>
    <cellStyle name="强调文字颜色 6 2 20" xfId="3434"/>
    <cellStyle name="强调文字颜色 6 2 15" xfId="3435"/>
    <cellStyle name="强调文字颜色 6 2 22" xfId="3436"/>
    <cellStyle name="强调文字颜色 6 2 17" xfId="3437"/>
    <cellStyle name="强调文字颜色 6 2 23" xfId="3438"/>
    <cellStyle name="强调文字颜色 6 2 18" xfId="3439"/>
    <cellStyle name="强调文字颜色 6 2 24" xfId="3440"/>
    <cellStyle name="强调文字颜色 6 2 19" xfId="3441"/>
    <cellStyle name="强调文字颜色 6 2 2" xfId="3442"/>
    <cellStyle name="强调文字颜色 6 2 28" xfId="3443"/>
    <cellStyle name="强调文字颜色 6 2 3" xfId="3444"/>
    <cellStyle name="强调文字颜色 6 2 4" xfId="3445"/>
    <cellStyle name="强调文字颜色 6 2 5" xfId="3446"/>
    <cellStyle name="强调文字颜色 6 3" xfId="3447"/>
    <cellStyle name="强调文字颜色 6 5" xfId="3448"/>
    <cellStyle name="强调文字颜色 6 6" xfId="3449"/>
    <cellStyle name="强调文字颜色 6 7" xfId="3450"/>
    <cellStyle name="强调文字颜色 6 9" xfId="3451"/>
    <cellStyle name="适中 14" xfId="3452"/>
    <cellStyle name="适中 20" xfId="3453"/>
    <cellStyle name="适中 15" xfId="3454"/>
    <cellStyle name="适中 21" xfId="3455"/>
    <cellStyle name="适中 16" xfId="3456"/>
    <cellStyle name="适中 22" xfId="3457"/>
    <cellStyle name="适中 17" xfId="3458"/>
    <cellStyle name="适中 23" xfId="3459"/>
    <cellStyle name="适中 18" xfId="3460"/>
    <cellStyle name="适中 24" xfId="3461"/>
    <cellStyle name="适中 19" xfId="3462"/>
    <cellStyle name="适中 2" xfId="3463"/>
    <cellStyle name="适中 2 22" xfId="3464"/>
    <cellStyle name="适中 2 17" xfId="3465"/>
    <cellStyle name="适中 2 23" xfId="3466"/>
    <cellStyle name="适中 2 18" xfId="3467"/>
    <cellStyle name="适中 2_本公支" xfId="3468"/>
    <cellStyle name="适中 2 2" xfId="3469"/>
    <cellStyle name="适中 25" xfId="3470"/>
    <cellStyle name="适中 3" xfId="3471"/>
    <cellStyle name="适中 4" xfId="3472"/>
    <cellStyle name="适中 5" xfId="3473"/>
    <cellStyle name="适中 6" xfId="3474"/>
    <cellStyle name="适中 8" xfId="3475"/>
    <cellStyle name="适中 9" xfId="3476"/>
    <cellStyle name="输出 10" xfId="3477"/>
    <cellStyle name="输出 12" xfId="3478"/>
    <cellStyle name="输出 13" xfId="3479"/>
    <cellStyle name="输出 14" xfId="3480"/>
    <cellStyle name="输出 20" xfId="3481"/>
    <cellStyle name="输出 15" xfId="3482"/>
    <cellStyle name="输出 21" xfId="3483"/>
    <cellStyle name="输出 16" xfId="3484"/>
    <cellStyle name="输出 22" xfId="3485"/>
    <cellStyle name="输出 17" xfId="3486"/>
    <cellStyle name="输出 23" xfId="3487"/>
    <cellStyle name="输出 18" xfId="3488"/>
    <cellStyle name="输出 24" xfId="3489"/>
    <cellStyle name="输出 19" xfId="3490"/>
    <cellStyle name="输出 2 12" xfId="3491"/>
    <cellStyle name="输出 2 13" xfId="3492"/>
    <cellStyle name="输出 2 20" xfId="3493"/>
    <cellStyle name="输出 2 15" xfId="3494"/>
    <cellStyle name="输出 2 21" xfId="3495"/>
    <cellStyle name="输出 2 16" xfId="3496"/>
    <cellStyle name="输出 2 22" xfId="3497"/>
    <cellStyle name="输出 2 17" xfId="3498"/>
    <cellStyle name="输出 2 23" xfId="3499"/>
    <cellStyle name="输出 2 18" xfId="3500"/>
    <cellStyle name="输出 2 24" xfId="3501"/>
    <cellStyle name="输出 2 19" xfId="3502"/>
    <cellStyle name="输出 2 2" xfId="3503"/>
    <cellStyle name="输出 2 26" xfId="3504"/>
    <cellStyle name="输出 2 27" xfId="3505"/>
    <cellStyle name="输出 2 28" xfId="3506"/>
    <cellStyle name="输出 2 29" xfId="3507"/>
    <cellStyle name="输出 2 3" xfId="3508"/>
    <cellStyle name="输出 2 4" xfId="3509"/>
    <cellStyle name="输出 2 6" xfId="3510"/>
    <cellStyle name="输出 2 7" xfId="3511"/>
    <cellStyle name="输出 2 9" xfId="3512"/>
    <cellStyle name="输出 2_P020161213560258553512" xfId="3513"/>
    <cellStyle name="输出 25" xfId="3514"/>
    <cellStyle name="输出 4" xfId="3515"/>
    <cellStyle name="输出 5" xfId="3516"/>
    <cellStyle name="输出 6" xfId="3517"/>
    <cellStyle name="输出 7" xfId="3518"/>
    <cellStyle name="输出 8" xfId="3519"/>
    <cellStyle name="输入 2 10" xfId="3520"/>
    <cellStyle name="输入 2 11" xfId="3521"/>
    <cellStyle name="输入 2 12" xfId="3522"/>
    <cellStyle name="输入 2 20" xfId="3523"/>
    <cellStyle name="输入 2 15" xfId="3524"/>
    <cellStyle name="输入 2 21" xfId="3525"/>
    <cellStyle name="输入 2 16" xfId="3526"/>
    <cellStyle name="输入 2 23" xfId="3527"/>
    <cellStyle name="输入 2 18" xfId="3528"/>
    <cellStyle name="输入 2 24" xfId="3529"/>
    <cellStyle name="输入 2 19" xfId="3530"/>
    <cellStyle name="输入 2 2" xfId="3531"/>
    <cellStyle name="输入 2 25" xfId="3532"/>
    <cellStyle name="输入 2 26" xfId="3533"/>
    <cellStyle name="输入 2 27" xfId="3534"/>
    <cellStyle name="输入 2 28" xfId="3535"/>
    <cellStyle name="输入 2 29" xfId="3536"/>
    <cellStyle name="输入 2 3" xfId="3537"/>
    <cellStyle name="输入 2 7" xfId="3538"/>
    <cellStyle name="输入 2 8" xfId="3539"/>
    <cellStyle name="输入 2 9" xfId="3540"/>
    <cellStyle name="输入 9" xfId="3541"/>
    <cellStyle name="数量" xfId="3542"/>
    <cellStyle name="昗弨_Pacific Region P&amp;L" xfId="3543"/>
    <cellStyle name="寘嬫愗傝 [0.00]_Region Orders (2)" xfId="3544"/>
    <cellStyle name="寘嬫愗傝_Region Orders (2)" xfId="3545"/>
    <cellStyle name="注释 2" xfId="3546"/>
    <cellStyle name="注释 2 20" xfId="3547"/>
    <cellStyle name="注释 2 15" xfId="3548"/>
    <cellStyle name="注释 2 16" xfId="3549"/>
    <cellStyle name="콤마_BOILER-CO1" xfId="3550"/>
    <cellStyle name="통화 [0]_BOILER-CO1" xfId="3551"/>
    <cellStyle name="표준_0N-HANDLING " xfId="3552"/>
  </cellStyles>
  <tableStyles count="0" defaultTableStyle="TableStyleMedium2" defaultPivotStyle="PivotStyleLight16"/>
  <colors>
    <mruColors>
      <color rgb="00C4D79B"/>
      <color rgb="00FFC000"/>
      <color rgb="00FFFFFF"/>
      <color rgb="0099CCFF"/>
      <color rgb="00C0C0C0"/>
      <color rgb="0000B050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\2017&#24180;&#39044;&#31639;\2017&#24180;&#39044;&#31639;&#36164;&#26009;1.10-&#23450;&#31295;&#29256;\Documents%20and%20Settings\Administrator\My%20Documents\Book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&#20915;&#31639;&#20844;&#24320;\2021&#24180;\2021&#24180;&#36130;&#25919;&#24635;&#20915;&#31639;&#25253;&#34920;4.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L19"/>
      <sheetName val="sheet5"/>
      <sheetName val="L20"/>
      <sheetName val="L21"/>
      <sheetName val="L22"/>
      <sheetName val="L23"/>
      <sheetName val="L24"/>
      <sheetName val="L25-GX"/>
    </sheetNames>
    <sheetDataSet>
      <sheetData sheetId="0"/>
      <sheetData sheetId="1"/>
      <sheetData sheetId="2"/>
      <sheetData sheetId="3"/>
      <sheetData sheetId="4">
        <row r="1">
          <cell r="A1" t="str">
            <v>2021年度柳江区一般公共预算支出决算功能分类录入表</v>
          </cell>
        </row>
        <row r="2">
          <cell r="A2" t="str">
            <v>录入02表</v>
          </cell>
        </row>
        <row r="3">
          <cell r="A3" t="str">
            <v>单位：万元</v>
          </cell>
        </row>
        <row r="4">
          <cell r="A4" t="str">
            <v>科目编码</v>
          </cell>
          <cell r="B4" t="str">
            <v>科目名称</v>
          </cell>
          <cell r="C4" t="str">
            <v>决算数</v>
          </cell>
        </row>
        <row r="5">
          <cell r="B5" t="str">
            <v>一般公共预算支出</v>
          </cell>
          <cell r="C5">
            <v>319498</v>
          </cell>
        </row>
        <row r="6">
          <cell r="A6">
            <v>201</v>
          </cell>
          <cell r="B6" t="str">
            <v>一般公共服务支出</v>
          </cell>
          <cell r="C6">
            <v>33551</v>
          </cell>
        </row>
        <row r="7">
          <cell r="A7">
            <v>20101</v>
          </cell>
          <cell r="B7" t="str">
            <v>  人大事务</v>
          </cell>
          <cell r="C7">
            <v>991</v>
          </cell>
        </row>
        <row r="8">
          <cell r="A8">
            <v>2010101</v>
          </cell>
          <cell r="B8" t="str">
            <v>    行政运行</v>
          </cell>
          <cell r="C8">
            <v>641</v>
          </cell>
        </row>
        <row r="9">
          <cell r="A9">
            <v>2010102</v>
          </cell>
          <cell r="B9" t="str">
            <v>    一般行政管理事务</v>
          </cell>
          <cell r="C9">
            <v>125</v>
          </cell>
        </row>
        <row r="10">
          <cell r="A10">
            <v>2010103</v>
          </cell>
          <cell r="B10" t="str">
            <v>    机关服务</v>
          </cell>
          <cell r="C10">
            <v>0</v>
          </cell>
        </row>
        <row r="11">
          <cell r="A11">
            <v>2010104</v>
          </cell>
          <cell r="B11" t="str">
            <v>    人大会议</v>
          </cell>
          <cell r="C11">
            <v>75</v>
          </cell>
        </row>
        <row r="12">
          <cell r="A12">
            <v>2010105</v>
          </cell>
          <cell r="B12" t="str">
            <v>    人大立法</v>
          </cell>
          <cell r="C12">
            <v>0</v>
          </cell>
        </row>
        <row r="13">
          <cell r="A13">
            <v>2010106</v>
          </cell>
          <cell r="B13" t="str">
            <v>    人大监督</v>
          </cell>
          <cell r="C13">
            <v>0</v>
          </cell>
        </row>
        <row r="14">
          <cell r="A14">
            <v>2010107</v>
          </cell>
          <cell r="B14" t="str">
            <v>    人大代表履职能力提升</v>
          </cell>
          <cell r="C14">
            <v>0</v>
          </cell>
        </row>
        <row r="15">
          <cell r="A15">
            <v>2010108</v>
          </cell>
          <cell r="B15" t="str">
            <v>    代表工作</v>
          </cell>
          <cell r="C15">
            <v>44</v>
          </cell>
        </row>
        <row r="16">
          <cell r="A16">
            <v>2010109</v>
          </cell>
          <cell r="B16" t="str">
            <v>    人大信访工作</v>
          </cell>
          <cell r="C16">
            <v>0</v>
          </cell>
        </row>
        <row r="17">
          <cell r="A17">
            <v>2010150</v>
          </cell>
          <cell r="B17" t="str">
            <v>    事业运行</v>
          </cell>
          <cell r="C17">
            <v>0</v>
          </cell>
        </row>
        <row r="18">
          <cell r="A18">
            <v>2010199</v>
          </cell>
          <cell r="B18" t="str">
            <v>    其他人大事务支出</v>
          </cell>
          <cell r="C18">
            <v>106</v>
          </cell>
        </row>
        <row r="19">
          <cell r="A19">
            <v>20102</v>
          </cell>
          <cell r="B19" t="str">
            <v>  政协事务</v>
          </cell>
          <cell r="C19">
            <v>432</v>
          </cell>
        </row>
        <row r="20">
          <cell r="A20">
            <v>2010201</v>
          </cell>
          <cell r="B20" t="str">
            <v>    行政运行</v>
          </cell>
          <cell r="C20">
            <v>322</v>
          </cell>
        </row>
        <row r="21">
          <cell r="A21">
            <v>2010202</v>
          </cell>
          <cell r="B21" t="str">
            <v>    一般行政管理事务</v>
          </cell>
          <cell r="C21">
            <v>36</v>
          </cell>
        </row>
        <row r="22">
          <cell r="A22">
            <v>2010203</v>
          </cell>
          <cell r="B22" t="str">
            <v>    机关服务</v>
          </cell>
          <cell r="C22">
            <v>0</v>
          </cell>
        </row>
        <row r="23">
          <cell r="A23">
            <v>2010204</v>
          </cell>
          <cell r="B23" t="str">
            <v>    政协会议</v>
          </cell>
          <cell r="C23">
            <v>57</v>
          </cell>
        </row>
        <row r="24">
          <cell r="A24">
            <v>2010205</v>
          </cell>
          <cell r="B24" t="str">
            <v>    委员视察</v>
          </cell>
          <cell r="C24">
            <v>17</v>
          </cell>
        </row>
        <row r="25">
          <cell r="A25">
            <v>2010206</v>
          </cell>
          <cell r="B25" t="str">
            <v>    参政议政</v>
          </cell>
          <cell r="C25">
            <v>0</v>
          </cell>
        </row>
        <row r="26">
          <cell r="A26">
            <v>2010250</v>
          </cell>
          <cell r="B26" t="str">
            <v>    事业运行</v>
          </cell>
          <cell r="C26">
            <v>0</v>
          </cell>
        </row>
        <row r="27">
          <cell r="A27">
            <v>2010299</v>
          </cell>
          <cell r="B27" t="str">
            <v>    其他政协事务支出</v>
          </cell>
          <cell r="C27">
            <v>0</v>
          </cell>
        </row>
        <row r="28">
          <cell r="A28">
            <v>20103</v>
          </cell>
          <cell r="B28" t="str">
            <v>  政府办公厅(室)及相关机构事务</v>
          </cell>
          <cell r="C28">
            <v>14924</v>
          </cell>
        </row>
        <row r="29">
          <cell r="A29">
            <v>2010301</v>
          </cell>
          <cell r="B29" t="str">
            <v>    行政运行</v>
          </cell>
          <cell r="C29">
            <v>4588</v>
          </cell>
        </row>
        <row r="30">
          <cell r="A30">
            <v>2010302</v>
          </cell>
          <cell r="B30" t="str">
            <v>    一般行政管理事务</v>
          </cell>
          <cell r="C30">
            <v>1634</v>
          </cell>
        </row>
        <row r="31">
          <cell r="A31">
            <v>2010303</v>
          </cell>
          <cell r="B31" t="str">
            <v>    机关服务</v>
          </cell>
          <cell r="C31">
            <v>1094</v>
          </cell>
        </row>
        <row r="32">
          <cell r="A32">
            <v>2010304</v>
          </cell>
          <cell r="B32" t="str">
            <v>    专项服务</v>
          </cell>
          <cell r="C32">
            <v>0</v>
          </cell>
        </row>
        <row r="33">
          <cell r="A33">
            <v>2010305</v>
          </cell>
          <cell r="B33" t="str">
            <v>    专项业务及机关事务管理</v>
          </cell>
          <cell r="C33">
            <v>0</v>
          </cell>
        </row>
        <row r="34">
          <cell r="A34">
            <v>2010306</v>
          </cell>
          <cell r="B34" t="str">
            <v>    政务公开审批</v>
          </cell>
          <cell r="C34">
            <v>997</v>
          </cell>
        </row>
        <row r="35">
          <cell r="A35">
            <v>2010308</v>
          </cell>
          <cell r="B35" t="str">
            <v>    信访事务</v>
          </cell>
          <cell r="C35">
            <v>0</v>
          </cell>
        </row>
        <row r="36">
          <cell r="A36">
            <v>2010309</v>
          </cell>
          <cell r="B36" t="str">
            <v>    参事事务</v>
          </cell>
          <cell r="C36">
            <v>0</v>
          </cell>
        </row>
        <row r="37">
          <cell r="A37">
            <v>2010350</v>
          </cell>
          <cell r="B37" t="str">
            <v>    事业运行</v>
          </cell>
          <cell r="C37">
            <v>191</v>
          </cell>
        </row>
        <row r="38">
          <cell r="A38">
            <v>2010399</v>
          </cell>
          <cell r="B38" t="str">
            <v>    其他政府办公厅(室)及相关机构事务支出</v>
          </cell>
          <cell r="C38">
            <v>6420</v>
          </cell>
        </row>
        <row r="39">
          <cell r="A39">
            <v>20104</v>
          </cell>
          <cell r="B39" t="str">
            <v>  发展与改革事务</v>
          </cell>
          <cell r="C39">
            <v>677</v>
          </cell>
        </row>
        <row r="40">
          <cell r="A40">
            <v>2010401</v>
          </cell>
          <cell r="B40" t="str">
            <v>    行政运行</v>
          </cell>
          <cell r="C40">
            <v>288</v>
          </cell>
        </row>
        <row r="41">
          <cell r="A41">
            <v>2010402</v>
          </cell>
          <cell r="B41" t="str">
            <v>    一般行政管理事务</v>
          </cell>
          <cell r="C41">
            <v>122</v>
          </cell>
        </row>
        <row r="42">
          <cell r="A42">
            <v>2010403</v>
          </cell>
          <cell r="B42" t="str">
            <v>    机关服务</v>
          </cell>
          <cell r="C42">
            <v>0</v>
          </cell>
        </row>
        <row r="43">
          <cell r="A43">
            <v>2010404</v>
          </cell>
          <cell r="B43" t="str">
            <v>    战略规划与实施</v>
          </cell>
          <cell r="C43">
            <v>5</v>
          </cell>
        </row>
        <row r="44">
          <cell r="A44">
            <v>2010405</v>
          </cell>
          <cell r="B44" t="str">
            <v>    日常经济运行调节</v>
          </cell>
          <cell r="C44">
            <v>0</v>
          </cell>
        </row>
        <row r="45">
          <cell r="A45">
            <v>2010406</v>
          </cell>
          <cell r="B45" t="str">
            <v>    社会事业发展规划</v>
          </cell>
          <cell r="C45">
            <v>0</v>
          </cell>
        </row>
        <row r="46">
          <cell r="A46">
            <v>2010407</v>
          </cell>
          <cell r="B46" t="str">
            <v>    经济体制改革研究</v>
          </cell>
          <cell r="C46">
            <v>0</v>
          </cell>
        </row>
        <row r="47">
          <cell r="A47">
            <v>2010408</v>
          </cell>
          <cell r="B47" t="str">
            <v>    物价管理</v>
          </cell>
          <cell r="C47">
            <v>79</v>
          </cell>
        </row>
        <row r="48">
          <cell r="A48">
            <v>2010450</v>
          </cell>
          <cell r="B48" t="str">
            <v>    事业运行</v>
          </cell>
          <cell r="C48">
            <v>158</v>
          </cell>
        </row>
        <row r="49">
          <cell r="A49">
            <v>2010499</v>
          </cell>
          <cell r="B49" t="str">
            <v>    其他发展与改革事务支出</v>
          </cell>
          <cell r="C49">
            <v>25</v>
          </cell>
        </row>
        <row r="50">
          <cell r="A50">
            <v>20105</v>
          </cell>
          <cell r="B50" t="str">
            <v>  统计信息事务</v>
          </cell>
          <cell r="C50">
            <v>605</v>
          </cell>
        </row>
        <row r="51">
          <cell r="A51">
            <v>2010501</v>
          </cell>
          <cell r="B51" t="str">
            <v>    行政运行</v>
          </cell>
          <cell r="C51">
            <v>237</v>
          </cell>
        </row>
        <row r="52">
          <cell r="A52">
            <v>2010502</v>
          </cell>
          <cell r="B52" t="str">
            <v>    一般行政管理事务</v>
          </cell>
          <cell r="C52">
            <v>8</v>
          </cell>
        </row>
        <row r="53">
          <cell r="A53">
            <v>2010503</v>
          </cell>
          <cell r="B53" t="str">
            <v>    机关服务</v>
          </cell>
          <cell r="C53">
            <v>0</v>
          </cell>
        </row>
        <row r="54">
          <cell r="A54">
            <v>2010504</v>
          </cell>
          <cell r="B54" t="str">
            <v>    信息事务</v>
          </cell>
          <cell r="C54">
            <v>0</v>
          </cell>
        </row>
        <row r="55">
          <cell r="A55">
            <v>2010505</v>
          </cell>
          <cell r="B55" t="str">
            <v>    专项统计业务</v>
          </cell>
          <cell r="C55">
            <v>0</v>
          </cell>
        </row>
        <row r="56">
          <cell r="A56">
            <v>2010506</v>
          </cell>
          <cell r="B56" t="str">
            <v>    统计管理</v>
          </cell>
          <cell r="C56">
            <v>0</v>
          </cell>
        </row>
        <row r="57">
          <cell r="A57">
            <v>2010507</v>
          </cell>
          <cell r="B57" t="str">
            <v>    专项普查活动</v>
          </cell>
          <cell r="C57">
            <v>256</v>
          </cell>
        </row>
        <row r="58">
          <cell r="A58">
            <v>2010508</v>
          </cell>
          <cell r="B58" t="str">
            <v>    统计抽样调查</v>
          </cell>
          <cell r="C58">
            <v>62</v>
          </cell>
        </row>
        <row r="59">
          <cell r="A59">
            <v>2010550</v>
          </cell>
          <cell r="B59" t="str">
            <v>    事业运行</v>
          </cell>
          <cell r="C59">
            <v>42</v>
          </cell>
        </row>
        <row r="60">
          <cell r="A60">
            <v>2010599</v>
          </cell>
          <cell r="B60" t="str">
            <v>    其他统计信息事务支出</v>
          </cell>
          <cell r="C60">
            <v>0</v>
          </cell>
        </row>
        <row r="61">
          <cell r="A61">
            <v>20106</v>
          </cell>
          <cell r="B61" t="str">
            <v>  财政事务</v>
          </cell>
          <cell r="C61">
            <v>1979</v>
          </cell>
        </row>
        <row r="62">
          <cell r="A62">
            <v>2010601</v>
          </cell>
          <cell r="B62" t="str">
            <v>    行政运行</v>
          </cell>
          <cell r="C62">
            <v>1063</v>
          </cell>
        </row>
        <row r="63">
          <cell r="A63">
            <v>2010602</v>
          </cell>
          <cell r="B63" t="str">
            <v>    一般行政管理事务</v>
          </cell>
          <cell r="C63">
            <v>274</v>
          </cell>
        </row>
        <row r="64">
          <cell r="A64">
            <v>2010603</v>
          </cell>
          <cell r="B64" t="str">
            <v>    机关服务</v>
          </cell>
          <cell r="C64">
            <v>0</v>
          </cell>
        </row>
        <row r="65">
          <cell r="A65">
            <v>2010604</v>
          </cell>
          <cell r="B65" t="str">
            <v>    预算改革业务</v>
          </cell>
          <cell r="C65">
            <v>18</v>
          </cell>
        </row>
        <row r="66">
          <cell r="A66">
            <v>2010605</v>
          </cell>
          <cell r="B66" t="str">
            <v>    财政国库业务</v>
          </cell>
          <cell r="C66">
            <v>12</v>
          </cell>
        </row>
        <row r="67">
          <cell r="A67">
            <v>2010606</v>
          </cell>
          <cell r="B67" t="str">
            <v>    财政监察</v>
          </cell>
          <cell r="C67">
            <v>0</v>
          </cell>
        </row>
        <row r="68">
          <cell r="A68">
            <v>2010607</v>
          </cell>
          <cell r="B68" t="str">
            <v>    信息化建设</v>
          </cell>
          <cell r="C68">
            <v>39</v>
          </cell>
        </row>
        <row r="69">
          <cell r="A69">
            <v>2010608</v>
          </cell>
          <cell r="B69" t="str">
            <v>    财政委托业务支出</v>
          </cell>
          <cell r="C69">
            <v>445</v>
          </cell>
        </row>
        <row r="70">
          <cell r="A70">
            <v>2010650</v>
          </cell>
          <cell r="B70" t="str">
            <v>    事业运行</v>
          </cell>
          <cell r="C70">
            <v>128</v>
          </cell>
        </row>
        <row r="71">
          <cell r="A71">
            <v>2010699</v>
          </cell>
          <cell r="B71" t="str">
            <v>    其他财政事务支出</v>
          </cell>
          <cell r="C71">
            <v>0</v>
          </cell>
        </row>
        <row r="72">
          <cell r="A72">
            <v>20107</v>
          </cell>
          <cell r="B72" t="str">
            <v>  税收事务</v>
          </cell>
          <cell r="C72">
            <v>1079</v>
          </cell>
        </row>
        <row r="73">
          <cell r="A73">
            <v>2010701</v>
          </cell>
          <cell r="B73" t="str">
            <v>    行政运行</v>
          </cell>
          <cell r="C73">
            <v>0</v>
          </cell>
        </row>
        <row r="74">
          <cell r="A74">
            <v>2010702</v>
          </cell>
          <cell r="B74" t="str">
            <v>    一般行政管理事务</v>
          </cell>
          <cell r="C74">
            <v>0</v>
          </cell>
        </row>
        <row r="75">
          <cell r="A75">
            <v>2010703</v>
          </cell>
          <cell r="B75" t="str">
            <v>    机关服务</v>
          </cell>
          <cell r="C75">
            <v>0</v>
          </cell>
        </row>
        <row r="76">
          <cell r="A76">
            <v>2010709</v>
          </cell>
          <cell r="B76" t="str">
            <v>    信息化建设</v>
          </cell>
          <cell r="C76">
            <v>0</v>
          </cell>
        </row>
        <row r="77">
          <cell r="A77">
            <v>2010710</v>
          </cell>
          <cell r="B77" t="str">
            <v>    税收业务</v>
          </cell>
          <cell r="C77">
            <v>0</v>
          </cell>
        </row>
        <row r="78">
          <cell r="A78">
            <v>2010750</v>
          </cell>
          <cell r="B78" t="str">
            <v>    事业运行</v>
          </cell>
          <cell r="C78">
            <v>0</v>
          </cell>
        </row>
        <row r="79">
          <cell r="A79">
            <v>2010799</v>
          </cell>
          <cell r="B79" t="str">
            <v>    其他税收事务支出</v>
          </cell>
          <cell r="C79">
            <v>1079</v>
          </cell>
        </row>
        <row r="80">
          <cell r="A80">
            <v>20108</v>
          </cell>
          <cell r="B80" t="str">
            <v>  审计事务</v>
          </cell>
          <cell r="C80">
            <v>402</v>
          </cell>
        </row>
        <row r="81">
          <cell r="A81">
            <v>2010801</v>
          </cell>
          <cell r="B81" t="str">
            <v>    行政运行</v>
          </cell>
          <cell r="C81">
            <v>261</v>
          </cell>
        </row>
        <row r="82">
          <cell r="A82">
            <v>2010802</v>
          </cell>
          <cell r="B82" t="str">
            <v>    一般行政管理事务</v>
          </cell>
          <cell r="C82">
            <v>12</v>
          </cell>
        </row>
        <row r="83">
          <cell r="A83">
            <v>2010803</v>
          </cell>
          <cell r="B83" t="str">
            <v>    机关服务</v>
          </cell>
          <cell r="C83">
            <v>0</v>
          </cell>
        </row>
        <row r="84">
          <cell r="A84">
            <v>2010804</v>
          </cell>
          <cell r="B84" t="str">
            <v>    审计业务</v>
          </cell>
          <cell r="C84">
            <v>115</v>
          </cell>
        </row>
        <row r="85">
          <cell r="A85">
            <v>2010805</v>
          </cell>
          <cell r="B85" t="str">
            <v>    审计管理</v>
          </cell>
          <cell r="C85">
            <v>0</v>
          </cell>
        </row>
        <row r="86">
          <cell r="A86">
            <v>2010806</v>
          </cell>
          <cell r="B86" t="str">
            <v>    信息化建设</v>
          </cell>
          <cell r="C86">
            <v>14</v>
          </cell>
        </row>
        <row r="87">
          <cell r="A87">
            <v>2010850</v>
          </cell>
          <cell r="B87" t="str">
            <v>    事业运行</v>
          </cell>
          <cell r="C87">
            <v>0</v>
          </cell>
        </row>
        <row r="88">
          <cell r="A88">
            <v>2010899</v>
          </cell>
          <cell r="B88" t="str">
            <v>    其他审计事务支出</v>
          </cell>
          <cell r="C88">
            <v>0</v>
          </cell>
        </row>
        <row r="89">
          <cell r="A89">
            <v>20109</v>
          </cell>
          <cell r="B89" t="str">
            <v>  海关事务</v>
          </cell>
          <cell r="C89">
            <v>0</v>
          </cell>
        </row>
        <row r="90">
          <cell r="A90">
            <v>2010901</v>
          </cell>
          <cell r="B90" t="str">
            <v>    行政运行</v>
          </cell>
          <cell r="C90">
            <v>0</v>
          </cell>
        </row>
        <row r="91">
          <cell r="A91">
            <v>2010902</v>
          </cell>
          <cell r="B91" t="str">
            <v>    一般行政管理事务</v>
          </cell>
          <cell r="C91">
            <v>0</v>
          </cell>
        </row>
        <row r="92">
          <cell r="A92">
            <v>2010903</v>
          </cell>
          <cell r="B92" t="str">
            <v>    机关服务</v>
          </cell>
          <cell r="C92">
            <v>0</v>
          </cell>
        </row>
        <row r="93">
          <cell r="A93">
            <v>2010905</v>
          </cell>
          <cell r="B93" t="str">
            <v>    缉私办案</v>
          </cell>
          <cell r="C93">
            <v>0</v>
          </cell>
        </row>
        <row r="94">
          <cell r="A94">
            <v>2010907</v>
          </cell>
          <cell r="B94" t="str">
            <v>    口岸管理</v>
          </cell>
          <cell r="C94">
            <v>0</v>
          </cell>
        </row>
        <row r="95">
          <cell r="A95">
            <v>2010908</v>
          </cell>
          <cell r="B95" t="str">
            <v>    信息化建设</v>
          </cell>
          <cell r="C95">
            <v>0</v>
          </cell>
        </row>
        <row r="96">
          <cell r="A96">
            <v>2010909</v>
          </cell>
          <cell r="B96" t="str">
            <v>    海关关务</v>
          </cell>
          <cell r="C96">
            <v>0</v>
          </cell>
        </row>
        <row r="97">
          <cell r="A97">
            <v>2010910</v>
          </cell>
          <cell r="B97" t="str">
            <v>    关税征管</v>
          </cell>
          <cell r="C97">
            <v>0</v>
          </cell>
        </row>
        <row r="98">
          <cell r="A98">
            <v>2010911</v>
          </cell>
          <cell r="B98" t="str">
            <v>    海关监管</v>
          </cell>
          <cell r="C98">
            <v>0</v>
          </cell>
        </row>
        <row r="99">
          <cell r="A99">
            <v>2010912</v>
          </cell>
          <cell r="B99" t="str">
            <v>    检验检疫</v>
          </cell>
          <cell r="C99">
            <v>0</v>
          </cell>
        </row>
        <row r="100">
          <cell r="A100">
            <v>2010950</v>
          </cell>
          <cell r="B100" t="str">
            <v>    事业运行</v>
          </cell>
          <cell r="C100">
            <v>0</v>
          </cell>
        </row>
        <row r="101">
          <cell r="A101">
            <v>2010999</v>
          </cell>
          <cell r="B101" t="str">
            <v>    其他海关事务支出</v>
          </cell>
          <cell r="C101">
            <v>0</v>
          </cell>
        </row>
        <row r="102">
          <cell r="A102">
            <v>20111</v>
          </cell>
          <cell r="B102" t="str">
            <v>  纪检监察事务</v>
          </cell>
          <cell r="C102">
            <v>1352</v>
          </cell>
        </row>
        <row r="103">
          <cell r="A103">
            <v>2011101</v>
          </cell>
          <cell r="B103" t="str">
            <v>    行政运行</v>
          </cell>
          <cell r="C103">
            <v>1046</v>
          </cell>
        </row>
        <row r="104">
          <cell r="A104">
            <v>2011102</v>
          </cell>
          <cell r="B104" t="str">
            <v>    一般行政管理事务</v>
          </cell>
          <cell r="C104">
            <v>242</v>
          </cell>
        </row>
        <row r="105">
          <cell r="A105">
            <v>2011103</v>
          </cell>
          <cell r="B105" t="str">
            <v>    机关服务</v>
          </cell>
          <cell r="C105">
            <v>0</v>
          </cell>
        </row>
        <row r="106">
          <cell r="A106">
            <v>2011104</v>
          </cell>
          <cell r="B106" t="str">
            <v>    大案要案查处</v>
          </cell>
          <cell r="C106">
            <v>0</v>
          </cell>
        </row>
        <row r="107">
          <cell r="A107">
            <v>2011105</v>
          </cell>
          <cell r="B107" t="str">
            <v>    派驻派出机构</v>
          </cell>
          <cell r="C107">
            <v>0</v>
          </cell>
        </row>
        <row r="108">
          <cell r="A108">
            <v>2011106</v>
          </cell>
          <cell r="B108" t="str">
            <v>    巡视工作</v>
          </cell>
          <cell r="C108">
            <v>0</v>
          </cell>
        </row>
        <row r="109">
          <cell r="A109">
            <v>2011150</v>
          </cell>
          <cell r="B109" t="str">
            <v>    事业运行</v>
          </cell>
          <cell r="C109">
            <v>44</v>
          </cell>
        </row>
        <row r="110">
          <cell r="A110">
            <v>2011199</v>
          </cell>
          <cell r="B110" t="str">
            <v>    其他纪检监察事务支出</v>
          </cell>
          <cell r="C110">
            <v>20</v>
          </cell>
        </row>
        <row r="111">
          <cell r="A111">
            <v>20113</v>
          </cell>
          <cell r="B111" t="str">
            <v>  商贸事务</v>
          </cell>
          <cell r="C111">
            <v>1785</v>
          </cell>
        </row>
        <row r="112">
          <cell r="A112">
            <v>2011301</v>
          </cell>
          <cell r="B112" t="str">
            <v>    行政运行</v>
          </cell>
          <cell r="C112">
            <v>313</v>
          </cell>
        </row>
        <row r="113">
          <cell r="A113">
            <v>2011302</v>
          </cell>
          <cell r="B113" t="str">
            <v>    一般行政管理事务</v>
          </cell>
          <cell r="C113">
            <v>0</v>
          </cell>
        </row>
        <row r="114">
          <cell r="A114">
            <v>2011303</v>
          </cell>
          <cell r="B114" t="str">
            <v>    机关服务</v>
          </cell>
          <cell r="C114">
            <v>0</v>
          </cell>
        </row>
        <row r="115">
          <cell r="A115">
            <v>2011304</v>
          </cell>
          <cell r="B115" t="str">
            <v>    对外贸易管理</v>
          </cell>
          <cell r="C115">
            <v>0</v>
          </cell>
        </row>
        <row r="116">
          <cell r="A116">
            <v>2011305</v>
          </cell>
          <cell r="B116" t="str">
            <v>    国际经济合作</v>
          </cell>
          <cell r="C116">
            <v>0</v>
          </cell>
        </row>
        <row r="117">
          <cell r="A117">
            <v>2011306</v>
          </cell>
          <cell r="B117" t="str">
            <v>    外资管理</v>
          </cell>
          <cell r="C117">
            <v>0</v>
          </cell>
        </row>
        <row r="118">
          <cell r="A118">
            <v>2011307</v>
          </cell>
          <cell r="B118" t="str">
            <v>    国内贸易管理</v>
          </cell>
          <cell r="C118">
            <v>0</v>
          </cell>
        </row>
        <row r="119">
          <cell r="A119">
            <v>2011308</v>
          </cell>
          <cell r="B119" t="str">
            <v>    招商引资</v>
          </cell>
          <cell r="C119">
            <v>103</v>
          </cell>
        </row>
        <row r="120">
          <cell r="A120">
            <v>2011350</v>
          </cell>
          <cell r="B120" t="str">
            <v>    事业运行</v>
          </cell>
          <cell r="C120">
            <v>466</v>
          </cell>
        </row>
        <row r="121">
          <cell r="A121">
            <v>2011399</v>
          </cell>
          <cell r="B121" t="str">
            <v>    其他商贸事务支出</v>
          </cell>
          <cell r="C121">
            <v>903</v>
          </cell>
        </row>
        <row r="122">
          <cell r="A122">
            <v>20114</v>
          </cell>
          <cell r="B122" t="str">
            <v>  知识产权事务</v>
          </cell>
          <cell r="C122">
            <v>1</v>
          </cell>
        </row>
        <row r="123">
          <cell r="A123">
            <v>2011401</v>
          </cell>
          <cell r="B123" t="str">
            <v>    行政运行</v>
          </cell>
          <cell r="C123">
            <v>0</v>
          </cell>
        </row>
        <row r="124">
          <cell r="A124">
            <v>2011402</v>
          </cell>
          <cell r="B124" t="str">
            <v>    一般行政管理事务</v>
          </cell>
          <cell r="C124">
            <v>0</v>
          </cell>
        </row>
        <row r="125">
          <cell r="A125">
            <v>2011403</v>
          </cell>
          <cell r="B125" t="str">
            <v>    机关服务</v>
          </cell>
          <cell r="C125">
            <v>0</v>
          </cell>
        </row>
        <row r="126">
          <cell r="A126">
            <v>2011404</v>
          </cell>
          <cell r="B126" t="str">
            <v>    专利审批</v>
          </cell>
          <cell r="C126">
            <v>0</v>
          </cell>
        </row>
        <row r="127">
          <cell r="A127">
            <v>2011405</v>
          </cell>
          <cell r="B127" t="str">
            <v>    知识产权战略和规划</v>
          </cell>
          <cell r="C127">
            <v>0</v>
          </cell>
        </row>
        <row r="128">
          <cell r="A128">
            <v>2011408</v>
          </cell>
          <cell r="B128" t="str">
            <v>    国际合作与交流</v>
          </cell>
          <cell r="C128">
            <v>0</v>
          </cell>
        </row>
        <row r="129">
          <cell r="A129">
            <v>2011409</v>
          </cell>
          <cell r="B129" t="str">
            <v>    知识产权宏观管理</v>
          </cell>
          <cell r="C129">
            <v>0</v>
          </cell>
        </row>
        <row r="130">
          <cell r="A130">
            <v>2011410</v>
          </cell>
          <cell r="B130" t="str">
            <v>    商标管理</v>
          </cell>
          <cell r="C130">
            <v>0</v>
          </cell>
        </row>
        <row r="131">
          <cell r="A131">
            <v>2011411</v>
          </cell>
          <cell r="B131" t="str">
            <v>    原产地地理标志管理</v>
          </cell>
          <cell r="C131">
            <v>1</v>
          </cell>
        </row>
        <row r="132">
          <cell r="A132">
            <v>2011450</v>
          </cell>
          <cell r="B132" t="str">
            <v>    事业运行</v>
          </cell>
          <cell r="C132">
            <v>0</v>
          </cell>
        </row>
        <row r="133">
          <cell r="A133">
            <v>2011499</v>
          </cell>
          <cell r="B133" t="str">
            <v>    其他知识产权事务支出</v>
          </cell>
          <cell r="C133">
            <v>0</v>
          </cell>
        </row>
        <row r="134">
          <cell r="A134">
            <v>20123</v>
          </cell>
          <cell r="B134" t="str">
            <v>  民族事务</v>
          </cell>
          <cell r="C134">
            <v>77</v>
          </cell>
        </row>
        <row r="135">
          <cell r="A135">
            <v>2012301</v>
          </cell>
          <cell r="B135" t="str">
            <v>    行政运行</v>
          </cell>
          <cell r="C135">
            <v>0</v>
          </cell>
        </row>
        <row r="136">
          <cell r="A136">
            <v>2012302</v>
          </cell>
          <cell r="B136" t="str">
            <v>    一般行政管理事务</v>
          </cell>
          <cell r="C136">
            <v>22</v>
          </cell>
        </row>
        <row r="137">
          <cell r="A137">
            <v>2012303</v>
          </cell>
          <cell r="B137" t="str">
            <v>    机关服务</v>
          </cell>
          <cell r="C137">
            <v>0</v>
          </cell>
        </row>
        <row r="138">
          <cell r="A138">
            <v>2012304</v>
          </cell>
          <cell r="B138" t="str">
            <v>    民族工作专项</v>
          </cell>
          <cell r="C138">
            <v>0</v>
          </cell>
        </row>
        <row r="139">
          <cell r="A139">
            <v>2012350</v>
          </cell>
          <cell r="B139" t="str">
            <v>    事业运行</v>
          </cell>
          <cell r="C139">
            <v>0</v>
          </cell>
        </row>
        <row r="140">
          <cell r="A140">
            <v>2012399</v>
          </cell>
          <cell r="B140" t="str">
            <v>    其他民族事务支出</v>
          </cell>
          <cell r="C140">
            <v>55</v>
          </cell>
        </row>
        <row r="141">
          <cell r="A141">
            <v>20125</v>
          </cell>
          <cell r="B141" t="str">
            <v>  港澳台事务</v>
          </cell>
          <cell r="C141">
            <v>27</v>
          </cell>
        </row>
        <row r="142">
          <cell r="A142">
            <v>2012501</v>
          </cell>
          <cell r="B142" t="str">
            <v>    行政运行</v>
          </cell>
          <cell r="C142">
            <v>27</v>
          </cell>
        </row>
        <row r="143">
          <cell r="A143">
            <v>2012502</v>
          </cell>
          <cell r="B143" t="str">
            <v>    一般行政管理事务</v>
          </cell>
          <cell r="C143">
            <v>0</v>
          </cell>
        </row>
        <row r="144">
          <cell r="A144">
            <v>2012503</v>
          </cell>
          <cell r="B144" t="str">
            <v>    机关服务</v>
          </cell>
          <cell r="C144">
            <v>0</v>
          </cell>
        </row>
        <row r="145">
          <cell r="A145">
            <v>2012504</v>
          </cell>
          <cell r="B145" t="str">
            <v>    港澳事务</v>
          </cell>
          <cell r="C145">
            <v>0</v>
          </cell>
        </row>
        <row r="146">
          <cell r="A146">
            <v>2012505</v>
          </cell>
          <cell r="B146" t="str">
            <v>    台湾事务</v>
          </cell>
          <cell r="C146">
            <v>0</v>
          </cell>
        </row>
        <row r="147">
          <cell r="A147">
            <v>2012550</v>
          </cell>
          <cell r="B147" t="str">
            <v>    事业运行</v>
          </cell>
          <cell r="C147">
            <v>0</v>
          </cell>
        </row>
        <row r="148">
          <cell r="A148">
            <v>2012599</v>
          </cell>
          <cell r="B148" t="str">
            <v>    其他港澳台事务支出</v>
          </cell>
          <cell r="C148">
            <v>0</v>
          </cell>
        </row>
        <row r="149">
          <cell r="A149">
            <v>20126</v>
          </cell>
          <cell r="B149" t="str">
            <v>  档案事务</v>
          </cell>
          <cell r="C149">
            <v>197</v>
          </cell>
        </row>
        <row r="150">
          <cell r="A150">
            <v>2012601</v>
          </cell>
          <cell r="B150" t="str">
            <v>    行政运行</v>
          </cell>
          <cell r="C150">
            <v>170</v>
          </cell>
        </row>
        <row r="151">
          <cell r="A151">
            <v>2012602</v>
          </cell>
          <cell r="B151" t="str">
            <v>    一般行政管理事务</v>
          </cell>
          <cell r="C151">
            <v>0</v>
          </cell>
        </row>
        <row r="152">
          <cell r="A152">
            <v>2012603</v>
          </cell>
          <cell r="B152" t="str">
            <v>    机关服务</v>
          </cell>
          <cell r="C152">
            <v>0</v>
          </cell>
        </row>
        <row r="153">
          <cell r="A153">
            <v>2012604</v>
          </cell>
          <cell r="B153" t="str">
            <v>    档案馆</v>
          </cell>
          <cell r="C153">
            <v>27</v>
          </cell>
        </row>
        <row r="154">
          <cell r="A154">
            <v>2012699</v>
          </cell>
          <cell r="B154" t="str">
            <v>    其他档案事务支出</v>
          </cell>
          <cell r="C154">
            <v>0</v>
          </cell>
        </row>
        <row r="155">
          <cell r="A155">
            <v>20128</v>
          </cell>
          <cell r="B155" t="str">
            <v>  民主党派及工商联事务</v>
          </cell>
          <cell r="C155">
            <v>70</v>
          </cell>
        </row>
        <row r="156">
          <cell r="A156">
            <v>2012801</v>
          </cell>
          <cell r="B156" t="str">
            <v>    行政运行</v>
          </cell>
          <cell r="C156">
            <v>63</v>
          </cell>
        </row>
        <row r="157">
          <cell r="A157">
            <v>2012802</v>
          </cell>
          <cell r="B157" t="str">
            <v>    一般行政管理事务</v>
          </cell>
          <cell r="C157">
            <v>7</v>
          </cell>
        </row>
        <row r="158">
          <cell r="A158">
            <v>2012803</v>
          </cell>
          <cell r="B158" t="str">
            <v>    机关服务</v>
          </cell>
          <cell r="C158">
            <v>0</v>
          </cell>
        </row>
        <row r="159">
          <cell r="A159">
            <v>2012804</v>
          </cell>
          <cell r="B159" t="str">
            <v>    参政议政</v>
          </cell>
          <cell r="C159">
            <v>0</v>
          </cell>
        </row>
        <row r="160">
          <cell r="A160">
            <v>2012850</v>
          </cell>
          <cell r="B160" t="str">
            <v>    事业运行</v>
          </cell>
          <cell r="C160">
            <v>0</v>
          </cell>
        </row>
        <row r="161">
          <cell r="A161">
            <v>2012899</v>
          </cell>
          <cell r="B161" t="str">
            <v>    其他民主党派及工商联事务支出</v>
          </cell>
          <cell r="C161">
            <v>0</v>
          </cell>
        </row>
        <row r="162">
          <cell r="A162">
            <v>20129</v>
          </cell>
          <cell r="B162" t="str">
            <v>  群众团体事务</v>
          </cell>
          <cell r="C162">
            <v>684</v>
          </cell>
        </row>
        <row r="163">
          <cell r="A163">
            <v>2012901</v>
          </cell>
          <cell r="B163" t="str">
            <v>    行政运行</v>
          </cell>
          <cell r="C163">
            <v>401</v>
          </cell>
        </row>
        <row r="164">
          <cell r="A164">
            <v>2012902</v>
          </cell>
          <cell r="B164" t="str">
            <v>    一般行政管理事务</v>
          </cell>
          <cell r="C164">
            <v>167</v>
          </cell>
        </row>
        <row r="165">
          <cell r="A165">
            <v>2012903</v>
          </cell>
          <cell r="B165" t="str">
            <v>    机关服务</v>
          </cell>
          <cell r="C165">
            <v>22</v>
          </cell>
        </row>
        <row r="166">
          <cell r="A166">
            <v>2012906</v>
          </cell>
          <cell r="B166" t="str">
            <v>    工会事务</v>
          </cell>
          <cell r="C166">
            <v>0</v>
          </cell>
        </row>
        <row r="167">
          <cell r="A167">
            <v>2012950</v>
          </cell>
          <cell r="B167" t="str">
            <v>    事业运行</v>
          </cell>
          <cell r="C167">
            <v>4</v>
          </cell>
        </row>
        <row r="168">
          <cell r="A168">
            <v>2012999</v>
          </cell>
          <cell r="B168" t="str">
            <v>    其他群众团体事务支出</v>
          </cell>
          <cell r="C168">
            <v>90</v>
          </cell>
        </row>
        <row r="169">
          <cell r="A169">
            <v>20131</v>
          </cell>
          <cell r="B169" t="str">
            <v>  党委办公厅(室)及相关机构事务</v>
          </cell>
          <cell r="C169">
            <v>1751</v>
          </cell>
        </row>
        <row r="170">
          <cell r="A170">
            <v>2013101</v>
          </cell>
          <cell r="B170" t="str">
            <v>    行政运行</v>
          </cell>
          <cell r="C170">
            <v>940</v>
          </cell>
        </row>
        <row r="171">
          <cell r="A171">
            <v>2013102</v>
          </cell>
          <cell r="B171" t="str">
            <v>    一般行政管理事务</v>
          </cell>
          <cell r="C171">
            <v>811</v>
          </cell>
        </row>
        <row r="172">
          <cell r="A172">
            <v>2013103</v>
          </cell>
          <cell r="B172" t="str">
            <v>    机关服务</v>
          </cell>
          <cell r="C172">
            <v>0</v>
          </cell>
        </row>
        <row r="173">
          <cell r="A173">
            <v>2013105</v>
          </cell>
          <cell r="B173" t="str">
            <v>    专项业务</v>
          </cell>
          <cell r="C173">
            <v>0</v>
          </cell>
        </row>
        <row r="174">
          <cell r="A174">
            <v>2013150</v>
          </cell>
          <cell r="B174" t="str">
            <v>    事业运行</v>
          </cell>
          <cell r="C174">
            <v>0</v>
          </cell>
        </row>
        <row r="175">
          <cell r="A175">
            <v>2013199</v>
          </cell>
          <cell r="B175" t="str">
            <v>    其他党委办公厅(室)及相关机构事务支出</v>
          </cell>
          <cell r="C175">
            <v>0</v>
          </cell>
        </row>
        <row r="176">
          <cell r="A176">
            <v>20132</v>
          </cell>
          <cell r="B176" t="str">
            <v>  组织事务</v>
          </cell>
          <cell r="C176">
            <v>1263</v>
          </cell>
        </row>
        <row r="177">
          <cell r="A177">
            <v>2013201</v>
          </cell>
          <cell r="B177" t="str">
            <v>    行政运行</v>
          </cell>
          <cell r="C177">
            <v>408</v>
          </cell>
        </row>
        <row r="178">
          <cell r="A178">
            <v>2013202</v>
          </cell>
          <cell r="B178" t="str">
            <v>    一般行政管理事务</v>
          </cell>
          <cell r="C178">
            <v>753</v>
          </cell>
        </row>
        <row r="179">
          <cell r="A179">
            <v>2013203</v>
          </cell>
          <cell r="B179" t="str">
            <v>    机关服务</v>
          </cell>
          <cell r="C179">
            <v>0</v>
          </cell>
        </row>
        <row r="180">
          <cell r="A180">
            <v>2013204</v>
          </cell>
          <cell r="B180" t="str">
            <v>    公务员事务</v>
          </cell>
          <cell r="C180">
            <v>0</v>
          </cell>
        </row>
        <row r="181">
          <cell r="A181">
            <v>2013250</v>
          </cell>
          <cell r="B181" t="str">
            <v>    事业运行</v>
          </cell>
          <cell r="C181">
            <v>0</v>
          </cell>
        </row>
        <row r="182">
          <cell r="A182">
            <v>2013299</v>
          </cell>
          <cell r="B182" t="str">
            <v>    其他组织事务支出</v>
          </cell>
          <cell r="C182">
            <v>102</v>
          </cell>
        </row>
        <row r="183">
          <cell r="A183">
            <v>20133</v>
          </cell>
          <cell r="B183" t="str">
            <v>  宣传事务</v>
          </cell>
          <cell r="C183">
            <v>940</v>
          </cell>
        </row>
        <row r="184">
          <cell r="A184">
            <v>2013301</v>
          </cell>
          <cell r="B184" t="str">
            <v>    行政运行</v>
          </cell>
          <cell r="C184">
            <v>229</v>
          </cell>
        </row>
        <row r="185">
          <cell r="A185">
            <v>2013302</v>
          </cell>
          <cell r="B185" t="str">
            <v>    一般行政管理事务</v>
          </cell>
          <cell r="C185">
            <v>704</v>
          </cell>
        </row>
        <row r="186">
          <cell r="A186">
            <v>2013303</v>
          </cell>
          <cell r="B186" t="str">
            <v>    机关服务</v>
          </cell>
          <cell r="C186">
            <v>0</v>
          </cell>
        </row>
        <row r="187">
          <cell r="A187">
            <v>2013304</v>
          </cell>
          <cell r="B187" t="str">
            <v>    宣传管理</v>
          </cell>
          <cell r="C187">
            <v>0</v>
          </cell>
        </row>
        <row r="188">
          <cell r="A188">
            <v>2013350</v>
          </cell>
          <cell r="B188" t="str">
            <v>    事业运行</v>
          </cell>
          <cell r="C188">
            <v>7</v>
          </cell>
        </row>
        <row r="189">
          <cell r="A189">
            <v>2013399</v>
          </cell>
          <cell r="B189" t="str">
            <v>    其他宣传事务支出</v>
          </cell>
          <cell r="C189">
            <v>0</v>
          </cell>
        </row>
        <row r="190">
          <cell r="A190">
            <v>20134</v>
          </cell>
          <cell r="B190" t="str">
            <v>  统战事务</v>
          </cell>
          <cell r="C190">
            <v>283</v>
          </cell>
        </row>
        <row r="191">
          <cell r="A191">
            <v>2013401</v>
          </cell>
          <cell r="B191" t="str">
            <v>    行政运行</v>
          </cell>
          <cell r="C191">
            <v>156</v>
          </cell>
        </row>
        <row r="192">
          <cell r="A192">
            <v>2013402</v>
          </cell>
          <cell r="B192" t="str">
            <v>    一般行政管理事务</v>
          </cell>
          <cell r="C192">
            <v>118</v>
          </cell>
        </row>
        <row r="193">
          <cell r="A193">
            <v>2013403</v>
          </cell>
          <cell r="B193" t="str">
            <v>    机关服务</v>
          </cell>
          <cell r="C193">
            <v>0</v>
          </cell>
        </row>
        <row r="194">
          <cell r="A194">
            <v>2013404</v>
          </cell>
          <cell r="B194" t="str">
            <v>    宗教事务</v>
          </cell>
          <cell r="C194">
            <v>7</v>
          </cell>
        </row>
        <row r="195">
          <cell r="A195">
            <v>2013405</v>
          </cell>
          <cell r="B195" t="str">
            <v>    华侨事务</v>
          </cell>
          <cell r="C195">
            <v>2</v>
          </cell>
        </row>
        <row r="196">
          <cell r="A196">
            <v>2013450</v>
          </cell>
          <cell r="B196" t="str">
            <v>    事业运行</v>
          </cell>
          <cell r="C196">
            <v>0</v>
          </cell>
        </row>
        <row r="197">
          <cell r="A197">
            <v>2013499</v>
          </cell>
          <cell r="B197" t="str">
            <v>    其他统战事务支出</v>
          </cell>
          <cell r="C197">
            <v>0</v>
          </cell>
        </row>
        <row r="198">
          <cell r="A198">
            <v>20135</v>
          </cell>
          <cell r="B198" t="str">
            <v>  对外联络事务</v>
          </cell>
          <cell r="C198">
            <v>0</v>
          </cell>
        </row>
        <row r="199">
          <cell r="A199">
            <v>2013501</v>
          </cell>
          <cell r="B199" t="str">
            <v>    行政运行</v>
          </cell>
          <cell r="C199">
            <v>0</v>
          </cell>
        </row>
        <row r="200">
          <cell r="A200">
            <v>2013502</v>
          </cell>
          <cell r="B200" t="str">
            <v>    一般行政管理事务</v>
          </cell>
          <cell r="C200">
            <v>0</v>
          </cell>
        </row>
        <row r="201">
          <cell r="A201">
            <v>2013503</v>
          </cell>
          <cell r="B201" t="str">
            <v>    机关服务</v>
          </cell>
          <cell r="C201">
            <v>0</v>
          </cell>
        </row>
        <row r="202">
          <cell r="A202">
            <v>2013550</v>
          </cell>
          <cell r="B202" t="str">
            <v>    事业运行</v>
          </cell>
          <cell r="C202">
            <v>0</v>
          </cell>
        </row>
        <row r="203">
          <cell r="A203">
            <v>2013599</v>
          </cell>
          <cell r="B203" t="str">
            <v>    其他对外联络事务支出</v>
          </cell>
          <cell r="C203">
            <v>0</v>
          </cell>
        </row>
        <row r="204">
          <cell r="A204">
            <v>20136</v>
          </cell>
          <cell r="B204" t="str">
            <v>  其他共产党事务支出(款)</v>
          </cell>
          <cell r="C204">
            <v>1860</v>
          </cell>
        </row>
        <row r="205">
          <cell r="A205">
            <v>2013601</v>
          </cell>
          <cell r="B205" t="str">
            <v>    行政运行</v>
          </cell>
          <cell r="C205">
            <v>669</v>
          </cell>
        </row>
        <row r="206">
          <cell r="A206">
            <v>2013602</v>
          </cell>
          <cell r="B206" t="str">
            <v>    一般行政管理事务</v>
          </cell>
          <cell r="C206">
            <v>1158</v>
          </cell>
        </row>
        <row r="207">
          <cell r="A207">
            <v>2013603</v>
          </cell>
          <cell r="B207" t="str">
            <v>    机关服务</v>
          </cell>
          <cell r="C207">
            <v>0</v>
          </cell>
        </row>
        <row r="208">
          <cell r="A208">
            <v>2013650</v>
          </cell>
          <cell r="B208" t="str">
            <v>    事业运行</v>
          </cell>
          <cell r="C208">
            <v>33</v>
          </cell>
        </row>
        <row r="209">
          <cell r="A209">
            <v>2013699</v>
          </cell>
          <cell r="B209" t="str">
            <v>    其他共产党事务支出(项)</v>
          </cell>
          <cell r="C209">
            <v>0</v>
          </cell>
        </row>
        <row r="210">
          <cell r="A210">
            <v>20137</v>
          </cell>
          <cell r="B210" t="str">
            <v>  网信事务</v>
          </cell>
          <cell r="C210">
            <v>0</v>
          </cell>
        </row>
        <row r="211">
          <cell r="A211">
            <v>2013701</v>
          </cell>
          <cell r="B211" t="str">
            <v>    行政运行</v>
          </cell>
          <cell r="C211">
            <v>0</v>
          </cell>
        </row>
        <row r="212">
          <cell r="A212">
            <v>2013702</v>
          </cell>
          <cell r="B212" t="str">
            <v>    一般行政管理事务</v>
          </cell>
          <cell r="C212">
            <v>0</v>
          </cell>
        </row>
        <row r="213">
          <cell r="A213">
            <v>2013703</v>
          </cell>
          <cell r="B213" t="str">
            <v>    机关服务</v>
          </cell>
          <cell r="C213">
            <v>0</v>
          </cell>
        </row>
        <row r="214">
          <cell r="A214">
            <v>2013704</v>
          </cell>
          <cell r="B214" t="str">
            <v>    信息安全事务</v>
          </cell>
          <cell r="C214">
            <v>0</v>
          </cell>
        </row>
        <row r="215">
          <cell r="A215">
            <v>2013750</v>
          </cell>
          <cell r="B215" t="str">
            <v>    事业运行</v>
          </cell>
          <cell r="C215">
            <v>0</v>
          </cell>
        </row>
        <row r="216">
          <cell r="A216">
            <v>2013799</v>
          </cell>
          <cell r="B216" t="str">
            <v>    其他网信事务支出</v>
          </cell>
          <cell r="C216">
            <v>0</v>
          </cell>
        </row>
        <row r="217">
          <cell r="A217">
            <v>20138</v>
          </cell>
          <cell r="B217" t="str">
            <v>  市场监督管理事务</v>
          </cell>
          <cell r="C217">
            <v>2172</v>
          </cell>
        </row>
        <row r="218">
          <cell r="A218">
            <v>2013801</v>
          </cell>
          <cell r="B218" t="str">
            <v>    行政运行</v>
          </cell>
          <cell r="C218">
            <v>1881</v>
          </cell>
        </row>
        <row r="219">
          <cell r="A219">
            <v>2013802</v>
          </cell>
          <cell r="B219" t="str">
            <v>    一般行政管理事务</v>
          </cell>
          <cell r="C219">
            <v>46</v>
          </cell>
        </row>
        <row r="220">
          <cell r="A220">
            <v>2013803</v>
          </cell>
          <cell r="B220" t="str">
            <v>    机关服务</v>
          </cell>
          <cell r="C220">
            <v>0</v>
          </cell>
        </row>
        <row r="221">
          <cell r="A221">
            <v>2013804</v>
          </cell>
          <cell r="B221" t="str">
            <v>    市场主体管理</v>
          </cell>
          <cell r="C221">
            <v>93</v>
          </cell>
        </row>
        <row r="222">
          <cell r="A222">
            <v>2013805</v>
          </cell>
          <cell r="B222" t="str">
            <v>    市场秩序执法</v>
          </cell>
          <cell r="C222">
            <v>52</v>
          </cell>
        </row>
        <row r="223">
          <cell r="A223">
            <v>2013808</v>
          </cell>
          <cell r="B223" t="str">
            <v>    信息化建设</v>
          </cell>
          <cell r="C223">
            <v>5</v>
          </cell>
        </row>
        <row r="224">
          <cell r="A224">
            <v>2013810</v>
          </cell>
          <cell r="B224" t="str">
            <v>    质量基础</v>
          </cell>
          <cell r="C224">
            <v>2</v>
          </cell>
        </row>
        <row r="225">
          <cell r="A225">
            <v>2013812</v>
          </cell>
          <cell r="B225" t="str">
            <v>    药品事务</v>
          </cell>
          <cell r="C225">
            <v>1</v>
          </cell>
        </row>
        <row r="226">
          <cell r="A226">
            <v>2013813</v>
          </cell>
          <cell r="B226" t="str">
            <v>    医疗器械事务</v>
          </cell>
          <cell r="C226">
            <v>1</v>
          </cell>
        </row>
        <row r="227">
          <cell r="A227">
            <v>2013814</v>
          </cell>
          <cell r="B227" t="str">
            <v>    化妆品事务</v>
          </cell>
          <cell r="C227">
            <v>1</v>
          </cell>
        </row>
        <row r="228">
          <cell r="A228">
            <v>2013815</v>
          </cell>
          <cell r="B228" t="str">
            <v>    质量安全监管</v>
          </cell>
          <cell r="C228">
            <v>1</v>
          </cell>
        </row>
        <row r="229">
          <cell r="A229">
            <v>2013816</v>
          </cell>
          <cell r="B229" t="str">
            <v>    食品安全监管</v>
          </cell>
          <cell r="C229">
            <v>80</v>
          </cell>
        </row>
        <row r="230">
          <cell r="A230">
            <v>2013850</v>
          </cell>
          <cell r="B230" t="str">
            <v>    事业运行</v>
          </cell>
          <cell r="C230">
            <v>9</v>
          </cell>
        </row>
        <row r="231">
          <cell r="A231">
            <v>2013899</v>
          </cell>
          <cell r="B231" t="str">
            <v>    其他市场监督管理事务</v>
          </cell>
          <cell r="C231">
            <v>0</v>
          </cell>
        </row>
        <row r="232">
          <cell r="A232">
            <v>20199</v>
          </cell>
          <cell r="B232" t="str">
            <v>  其他一般公共服务支出(款)</v>
          </cell>
          <cell r="C232">
            <v>0</v>
          </cell>
        </row>
        <row r="233">
          <cell r="A233">
            <v>2019901</v>
          </cell>
          <cell r="B233" t="str">
            <v>    国家赔偿费用支出</v>
          </cell>
          <cell r="C233">
            <v>0</v>
          </cell>
        </row>
        <row r="234">
          <cell r="A234">
            <v>2019999</v>
          </cell>
          <cell r="B234" t="str">
            <v>    其他一般公共服务支出(项)</v>
          </cell>
          <cell r="C234">
            <v>0</v>
          </cell>
        </row>
        <row r="235">
          <cell r="A235">
            <v>202</v>
          </cell>
          <cell r="B235" t="str">
            <v>外交支出</v>
          </cell>
          <cell r="C235">
            <v>0</v>
          </cell>
        </row>
        <row r="236">
          <cell r="A236">
            <v>20201</v>
          </cell>
          <cell r="B236" t="str">
            <v>  外交管理事务</v>
          </cell>
          <cell r="C236">
            <v>0</v>
          </cell>
        </row>
        <row r="237">
          <cell r="A237">
            <v>2020101</v>
          </cell>
          <cell r="B237" t="str">
            <v>    行政运行</v>
          </cell>
          <cell r="C237">
            <v>0</v>
          </cell>
        </row>
        <row r="238">
          <cell r="A238">
            <v>2020102</v>
          </cell>
          <cell r="B238" t="str">
            <v>    一般行政管理事务</v>
          </cell>
          <cell r="C238">
            <v>0</v>
          </cell>
        </row>
        <row r="239">
          <cell r="A239">
            <v>2020103</v>
          </cell>
          <cell r="B239" t="str">
            <v>    机关服务</v>
          </cell>
          <cell r="C239">
            <v>0</v>
          </cell>
        </row>
        <row r="240">
          <cell r="A240">
            <v>2020104</v>
          </cell>
          <cell r="B240" t="str">
            <v>    专项业务</v>
          </cell>
          <cell r="C240">
            <v>0</v>
          </cell>
        </row>
        <row r="241">
          <cell r="A241">
            <v>2020150</v>
          </cell>
          <cell r="B241" t="str">
            <v>    事业运行</v>
          </cell>
          <cell r="C241">
            <v>0</v>
          </cell>
        </row>
        <row r="242">
          <cell r="A242">
            <v>2020199</v>
          </cell>
          <cell r="B242" t="str">
            <v>    其他外交管理事务支出</v>
          </cell>
          <cell r="C242">
            <v>0</v>
          </cell>
        </row>
        <row r="243">
          <cell r="A243">
            <v>20202</v>
          </cell>
          <cell r="B243" t="str">
            <v>  驻外机构</v>
          </cell>
          <cell r="C243">
            <v>0</v>
          </cell>
        </row>
        <row r="244">
          <cell r="A244">
            <v>2020201</v>
          </cell>
          <cell r="B244" t="str">
            <v>    驻外使领馆(团、处)</v>
          </cell>
          <cell r="C244">
            <v>0</v>
          </cell>
        </row>
        <row r="245">
          <cell r="A245">
            <v>2020202</v>
          </cell>
          <cell r="B245" t="str">
            <v>    其他驻外机构支出</v>
          </cell>
          <cell r="C245">
            <v>0</v>
          </cell>
        </row>
        <row r="246">
          <cell r="A246">
            <v>20203</v>
          </cell>
          <cell r="B246" t="str">
            <v>  对外援助</v>
          </cell>
          <cell r="C246">
            <v>0</v>
          </cell>
        </row>
        <row r="247">
          <cell r="A247">
            <v>2020304</v>
          </cell>
          <cell r="B247" t="str">
            <v>    援外优惠贷款贴息</v>
          </cell>
          <cell r="C247">
            <v>0</v>
          </cell>
        </row>
        <row r="248">
          <cell r="A248">
            <v>2020306</v>
          </cell>
          <cell r="B248" t="str">
            <v>    对外援助</v>
          </cell>
          <cell r="C248">
            <v>0</v>
          </cell>
        </row>
        <row r="249">
          <cell r="A249">
            <v>20204</v>
          </cell>
          <cell r="B249" t="str">
            <v>  国际组织</v>
          </cell>
          <cell r="C249">
            <v>0</v>
          </cell>
        </row>
        <row r="250">
          <cell r="A250">
            <v>2020401</v>
          </cell>
          <cell r="B250" t="str">
            <v>    国际组织会费</v>
          </cell>
          <cell r="C250">
            <v>0</v>
          </cell>
        </row>
        <row r="251">
          <cell r="A251">
            <v>2020402</v>
          </cell>
          <cell r="B251" t="str">
            <v>    国际组织捐赠</v>
          </cell>
          <cell r="C251">
            <v>0</v>
          </cell>
        </row>
        <row r="252">
          <cell r="A252">
            <v>2020403</v>
          </cell>
          <cell r="B252" t="str">
            <v>    维和摊款</v>
          </cell>
          <cell r="C252">
            <v>0</v>
          </cell>
        </row>
        <row r="253">
          <cell r="A253">
            <v>2020404</v>
          </cell>
          <cell r="B253" t="str">
            <v>    国际组织股金及基金</v>
          </cell>
          <cell r="C253">
            <v>0</v>
          </cell>
        </row>
        <row r="254">
          <cell r="A254">
            <v>2020499</v>
          </cell>
          <cell r="B254" t="str">
            <v>    其他国际组织支出</v>
          </cell>
          <cell r="C254">
            <v>0</v>
          </cell>
        </row>
        <row r="255">
          <cell r="A255">
            <v>20205</v>
          </cell>
          <cell r="B255" t="str">
            <v>  对外合作与交流</v>
          </cell>
          <cell r="C255">
            <v>0</v>
          </cell>
        </row>
        <row r="256">
          <cell r="A256">
            <v>2020503</v>
          </cell>
          <cell r="B256" t="str">
            <v>    在华国际会议</v>
          </cell>
          <cell r="C256">
            <v>0</v>
          </cell>
        </row>
        <row r="257">
          <cell r="A257">
            <v>2020504</v>
          </cell>
          <cell r="B257" t="str">
            <v>    国际交流活动</v>
          </cell>
          <cell r="C257">
            <v>0</v>
          </cell>
        </row>
        <row r="258">
          <cell r="A258">
            <v>2020505</v>
          </cell>
          <cell r="B258" t="str">
            <v>    对外合作活动</v>
          </cell>
          <cell r="C258">
            <v>0</v>
          </cell>
        </row>
        <row r="259">
          <cell r="A259">
            <v>2020599</v>
          </cell>
          <cell r="B259" t="str">
            <v>    其他对外合作与交流支出</v>
          </cell>
          <cell r="C259">
            <v>0</v>
          </cell>
        </row>
        <row r="260">
          <cell r="A260">
            <v>20206</v>
          </cell>
          <cell r="B260" t="str">
            <v>  对外宣传(款)</v>
          </cell>
          <cell r="C260">
            <v>0</v>
          </cell>
        </row>
        <row r="261">
          <cell r="A261">
            <v>2020601</v>
          </cell>
          <cell r="B261" t="str">
            <v>    对外宣传(项)</v>
          </cell>
          <cell r="C261">
            <v>0</v>
          </cell>
        </row>
        <row r="262">
          <cell r="A262">
            <v>20207</v>
          </cell>
          <cell r="B262" t="str">
            <v>  边界勘界联检</v>
          </cell>
          <cell r="C262">
            <v>0</v>
          </cell>
        </row>
        <row r="263">
          <cell r="A263">
            <v>2020701</v>
          </cell>
          <cell r="B263" t="str">
            <v>    边界勘界</v>
          </cell>
          <cell r="C263">
            <v>0</v>
          </cell>
        </row>
        <row r="264">
          <cell r="A264">
            <v>2020702</v>
          </cell>
          <cell r="B264" t="str">
            <v>    边界联检</v>
          </cell>
          <cell r="C264">
            <v>0</v>
          </cell>
        </row>
        <row r="265">
          <cell r="A265">
            <v>2020703</v>
          </cell>
          <cell r="B265" t="str">
            <v>    边界界桩维护</v>
          </cell>
          <cell r="C265">
            <v>0</v>
          </cell>
        </row>
        <row r="266">
          <cell r="A266">
            <v>2020799</v>
          </cell>
          <cell r="B266" t="str">
            <v>    其他支出</v>
          </cell>
          <cell r="C266">
            <v>0</v>
          </cell>
        </row>
        <row r="267">
          <cell r="A267">
            <v>20208</v>
          </cell>
          <cell r="B267" t="str">
            <v>  国际发展合作</v>
          </cell>
          <cell r="C267">
            <v>0</v>
          </cell>
        </row>
        <row r="268">
          <cell r="A268">
            <v>2020801</v>
          </cell>
          <cell r="B268" t="str">
            <v>    行政运行</v>
          </cell>
          <cell r="C268">
            <v>0</v>
          </cell>
        </row>
        <row r="269">
          <cell r="A269">
            <v>2020802</v>
          </cell>
          <cell r="B269" t="str">
            <v>    一般行政管理事务</v>
          </cell>
          <cell r="C269">
            <v>0</v>
          </cell>
        </row>
        <row r="270">
          <cell r="A270">
            <v>2020803</v>
          </cell>
          <cell r="B270" t="str">
            <v>    机关服务</v>
          </cell>
          <cell r="C270">
            <v>0</v>
          </cell>
        </row>
        <row r="271">
          <cell r="A271">
            <v>2020850</v>
          </cell>
          <cell r="B271" t="str">
            <v>    事业运行</v>
          </cell>
          <cell r="C271">
            <v>0</v>
          </cell>
        </row>
        <row r="272">
          <cell r="A272">
            <v>2020899</v>
          </cell>
          <cell r="B272" t="str">
            <v>    其他国际发展合作支出</v>
          </cell>
          <cell r="C272">
            <v>0</v>
          </cell>
        </row>
        <row r="273">
          <cell r="A273">
            <v>20299</v>
          </cell>
          <cell r="B273" t="str">
            <v>  其他外交支出(款)</v>
          </cell>
          <cell r="C273">
            <v>0</v>
          </cell>
        </row>
        <row r="274">
          <cell r="A274">
            <v>2029999</v>
          </cell>
          <cell r="B274" t="str">
            <v>    其他外交支出(项)</v>
          </cell>
          <cell r="C274">
            <v>0</v>
          </cell>
        </row>
        <row r="275">
          <cell r="A275">
            <v>203</v>
          </cell>
          <cell r="B275" t="str">
            <v>国防支出</v>
          </cell>
          <cell r="C275">
            <v>357</v>
          </cell>
        </row>
        <row r="276">
          <cell r="A276">
            <v>20301</v>
          </cell>
          <cell r="B276" t="str">
            <v>  现役部队(款)</v>
          </cell>
          <cell r="C276">
            <v>0</v>
          </cell>
        </row>
        <row r="277">
          <cell r="A277">
            <v>2030101</v>
          </cell>
          <cell r="B277" t="str">
            <v>    现役部队(项)</v>
          </cell>
          <cell r="C277">
            <v>0</v>
          </cell>
        </row>
        <row r="278">
          <cell r="A278">
            <v>20304</v>
          </cell>
          <cell r="B278" t="str">
            <v>  国防科研事业(款)</v>
          </cell>
          <cell r="C278">
            <v>0</v>
          </cell>
        </row>
        <row r="279">
          <cell r="A279">
            <v>2030401</v>
          </cell>
          <cell r="B279" t="str">
            <v>    国防科研事业(项)</v>
          </cell>
          <cell r="C279">
            <v>0</v>
          </cell>
        </row>
        <row r="280">
          <cell r="A280">
            <v>20305</v>
          </cell>
          <cell r="B280" t="str">
            <v>  专项工程(款)</v>
          </cell>
          <cell r="C280">
            <v>0</v>
          </cell>
        </row>
        <row r="281">
          <cell r="A281">
            <v>2030501</v>
          </cell>
          <cell r="B281" t="str">
            <v>    专项工程(项)</v>
          </cell>
          <cell r="C281">
            <v>0</v>
          </cell>
        </row>
        <row r="282">
          <cell r="A282">
            <v>20306</v>
          </cell>
          <cell r="B282" t="str">
            <v>  国防动员</v>
          </cell>
          <cell r="C282">
            <v>357</v>
          </cell>
        </row>
        <row r="283">
          <cell r="A283">
            <v>2030601</v>
          </cell>
          <cell r="B283" t="str">
            <v>    兵役征集</v>
          </cell>
          <cell r="C283">
            <v>79</v>
          </cell>
        </row>
        <row r="284">
          <cell r="A284">
            <v>2030602</v>
          </cell>
          <cell r="B284" t="str">
            <v>    经济动员</v>
          </cell>
          <cell r="C284">
            <v>0</v>
          </cell>
        </row>
        <row r="285">
          <cell r="A285">
            <v>2030603</v>
          </cell>
          <cell r="B285" t="str">
            <v>    人民防空</v>
          </cell>
          <cell r="C285">
            <v>0</v>
          </cell>
        </row>
        <row r="286">
          <cell r="A286">
            <v>2030604</v>
          </cell>
          <cell r="B286" t="str">
            <v>    交通战备</v>
          </cell>
          <cell r="C286">
            <v>0</v>
          </cell>
        </row>
        <row r="287">
          <cell r="A287">
            <v>2030605</v>
          </cell>
          <cell r="B287" t="str">
            <v>    国防教育</v>
          </cell>
          <cell r="C287">
            <v>0</v>
          </cell>
        </row>
        <row r="288">
          <cell r="A288">
            <v>2030606</v>
          </cell>
          <cell r="B288" t="str">
            <v>    预备役部队</v>
          </cell>
          <cell r="C288">
            <v>17</v>
          </cell>
        </row>
        <row r="289">
          <cell r="A289">
            <v>2030607</v>
          </cell>
          <cell r="B289" t="str">
            <v>    民兵</v>
          </cell>
          <cell r="C289">
            <v>256</v>
          </cell>
        </row>
        <row r="290">
          <cell r="A290">
            <v>2030608</v>
          </cell>
          <cell r="B290" t="str">
            <v>    边海防</v>
          </cell>
          <cell r="C290">
            <v>0</v>
          </cell>
        </row>
        <row r="291">
          <cell r="A291">
            <v>2030699</v>
          </cell>
          <cell r="B291" t="str">
            <v>    其他国防动员支出</v>
          </cell>
          <cell r="C291">
            <v>5</v>
          </cell>
        </row>
        <row r="292">
          <cell r="A292">
            <v>20399</v>
          </cell>
          <cell r="B292" t="str">
            <v>  其他国防支出(款)</v>
          </cell>
          <cell r="C292">
            <v>0</v>
          </cell>
        </row>
        <row r="293">
          <cell r="A293">
            <v>2039999</v>
          </cell>
          <cell r="B293" t="str">
            <v>    其他国防支出(项)</v>
          </cell>
          <cell r="C293">
            <v>0</v>
          </cell>
        </row>
        <row r="294">
          <cell r="A294">
            <v>204</v>
          </cell>
          <cell r="B294" t="str">
            <v>公共安全支出</v>
          </cell>
          <cell r="C294">
            <v>5574</v>
          </cell>
        </row>
        <row r="295">
          <cell r="A295">
            <v>20401</v>
          </cell>
          <cell r="B295" t="str">
            <v>  武装警察部队(款)</v>
          </cell>
          <cell r="C295">
            <v>0</v>
          </cell>
        </row>
        <row r="296">
          <cell r="A296">
            <v>2040101</v>
          </cell>
          <cell r="B296" t="str">
            <v>    武装警察部队(项)</v>
          </cell>
          <cell r="C296">
            <v>0</v>
          </cell>
        </row>
        <row r="297">
          <cell r="A297">
            <v>2040199</v>
          </cell>
          <cell r="B297" t="str">
            <v>    其他武装警察部队支出</v>
          </cell>
          <cell r="C297">
            <v>0</v>
          </cell>
        </row>
        <row r="298">
          <cell r="A298">
            <v>20402</v>
          </cell>
          <cell r="B298" t="str">
            <v>  公安</v>
          </cell>
          <cell r="C298">
            <v>3786</v>
          </cell>
        </row>
        <row r="299">
          <cell r="A299">
            <v>2040201</v>
          </cell>
          <cell r="B299" t="str">
            <v>    行政运行</v>
          </cell>
          <cell r="C299">
            <v>194</v>
          </cell>
        </row>
        <row r="300">
          <cell r="A300">
            <v>2040202</v>
          </cell>
          <cell r="B300" t="str">
            <v>    一般行政管理事务</v>
          </cell>
          <cell r="C300">
            <v>3351</v>
          </cell>
        </row>
        <row r="301">
          <cell r="A301">
            <v>2040203</v>
          </cell>
          <cell r="B301" t="str">
            <v>    机关服务</v>
          </cell>
          <cell r="C301">
            <v>241</v>
          </cell>
        </row>
        <row r="302">
          <cell r="A302">
            <v>2040219</v>
          </cell>
          <cell r="B302" t="str">
            <v>    信息化建设</v>
          </cell>
          <cell r="C302">
            <v>0</v>
          </cell>
        </row>
        <row r="303">
          <cell r="A303">
            <v>2040220</v>
          </cell>
          <cell r="B303" t="str">
            <v>    执法办案</v>
          </cell>
          <cell r="C303">
            <v>0</v>
          </cell>
        </row>
        <row r="304">
          <cell r="A304">
            <v>2040221</v>
          </cell>
          <cell r="B304" t="str">
            <v>    特别业务</v>
          </cell>
          <cell r="C304">
            <v>0</v>
          </cell>
        </row>
        <row r="305">
          <cell r="A305">
            <v>2040222</v>
          </cell>
          <cell r="B305" t="str">
            <v>    特勤业务</v>
          </cell>
          <cell r="C305">
            <v>0</v>
          </cell>
        </row>
        <row r="306">
          <cell r="A306">
            <v>2040223</v>
          </cell>
          <cell r="B306" t="str">
            <v>    移民事务</v>
          </cell>
          <cell r="C306">
            <v>0</v>
          </cell>
        </row>
        <row r="307">
          <cell r="A307">
            <v>2040250</v>
          </cell>
          <cell r="B307" t="str">
            <v>    事业运行</v>
          </cell>
          <cell r="C307">
            <v>0</v>
          </cell>
        </row>
        <row r="308">
          <cell r="A308">
            <v>2040299</v>
          </cell>
          <cell r="B308" t="str">
            <v>    其他公安支出</v>
          </cell>
          <cell r="C308">
            <v>0</v>
          </cell>
        </row>
        <row r="309">
          <cell r="A309">
            <v>20403</v>
          </cell>
          <cell r="B309" t="str">
            <v>  国家安全</v>
          </cell>
          <cell r="C309">
            <v>0</v>
          </cell>
        </row>
        <row r="310">
          <cell r="A310">
            <v>2040301</v>
          </cell>
          <cell r="B310" t="str">
            <v>    行政运行</v>
          </cell>
          <cell r="C310">
            <v>0</v>
          </cell>
        </row>
        <row r="311">
          <cell r="A311">
            <v>2040302</v>
          </cell>
          <cell r="B311" t="str">
            <v>    一般行政管理事务</v>
          </cell>
          <cell r="C311">
            <v>0</v>
          </cell>
        </row>
        <row r="312">
          <cell r="A312">
            <v>2040303</v>
          </cell>
          <cell r="B312" t="str">
            <v>    机关服务</v>
          </cell>
          <cell r="C312">
            <v>0</v>
          </cell>
        </row>
        <row r="313">
          <cell r="A313">
            <v>2040304</v>
          </cell>
          <cell r="B313" t="str">
            <v>    安全业务</v>
          </cell>
          <cell r="C313">
            <v>0</v>
          </cell>
        </row>
        <row r="314">
          <cell r="A314">
            <v>2040350</v>
          </cell>
          <cell r="B314" t="str">
            <v>    事业运行</v>
          </cell>
          <cell r="C314">
            <v>0</v>
          </cell>
        </row>
        <row r="315">
          <cell r="A315">
            <v>2040399</v>
          </cell>
          <cell r="B315" t="str">
            <v>    其他国家安全支出</v>
          </cell>
          <cell r="C315">
            <v>0</v>
          </cell>
        </row>
        <row r="316">
          <cell r="A316">
            <v>20404</v>
          </cell>
          <cell r="B316" t="str">
            <v>  检察</v>
          </cell>
          <cell r="C316">
            <v>141</v>
          </cell>
        </row>
        <row r="317">
          <cell r="A317">
            <v>2040401</v>
          </cell>
          <cell r="B317" t="str">
            <v>    行政运行</v>
          </cell>
          <cell r="C317">
            <v>125</v>
          </cell>
        </row>
        <row r="318">
          <cell r="A318">
            <v>2040402</v>
          </cell>
          <cell r="B318" t="str">
            <v>    一般行政管理事务</v>
          </cell>
          <cell r="C318">
            <v>0</v>
          </cell>
        </row>
        <row r="319">
          <cell r="A319">
            <v>2040403</v>
          </cell>
          <cell r="B319" t="str">
            <v>    机关服务</v>
          </cell>
          <cell r="C319">
            <v>0</v>
          </cell>
        </row>
        <row r="320">
          <cell r="A320">
            <v>2040409</v>
          </cell>
          <cell r="B320" t="str">
            <v>    “两房”建设</v>
          </cell>
          <cell r="C320">
            <v>0</v>
          </cell>
        </row>
        <row r="321">
          <cell r="A321">
            <v>2040410</v>
          </cell>
          <cell r="B321" t="str">
            <v>    检察监督</v>
          </cell>
          <cell r="C321">
            <v>0</v>
          </cell>
        </row>
        <row r="322">
          <cell r="A322">
            <v>2040450</v>
          </cell>
          <cell r="B322" t="str">
            <v>    事业运行</v>
          </cell>
          <cell r="C322">
            <v>0</v>
          </cell>
        </row>
        <row r="323">
          <cell r="A323">
            <v>2040499</v>
          </cell>
          <cell r="B323" t="str">
            <v>    其他检察支出</v>
          </cell>
          <cell r="C323">
            <v>16</v>
          </cell>
        </row>
        <row r="324">
          <cell r="A324">
            <v>20405</v>
          </cell>
          <cell r="B324" t="str">
            <v>  法院</v>
          </cell>
          <cell r="C324">
            <v>290</v>
          </cell>
        </row>
        <row r="325">
          <cell r="A325">
            <v>2040501</v>
          </cell>
          <cell r="B325" t="str">
            <v>    行政运行</v>
          </cell>
          <cell r="C325">
            <v>290</v>
          </cell>
        </row>
        <row r="326">
          <cell r="A326">
            <v>2040502</v>
          </cell>
          <cell r="B326" t="str">
            <v>    一般行政管理事务</v>
          </cell>
          <cell r="C326">
            <v>0</v>
          </cell>
        </row>
        <row r="327">
          <cell r="A327">
            <v>2040503</v>
          </cell>
          <cell r="B327" t="str">
            <v>    机关服务</v>
          </cell>
          <cell r="C327">
            <v>0</v>
          </cell>
        </row>
        <row r="328">
          <cell r="A328">
            <v>2040504</v>
          </cell>
          <cell r="B328" t="str">
            <v>    案件审判</v>
          </cell>
          <cell r="C328">
            <v>0</v>
          </cell>
        </row>
        <row r="329">
          <cell r="A329">
            <v>2040505</v>
          </cell>
          <cell r="B329" t="str">
            <v>    案件执行</v>
          </cell>
          <cell r="C329">
            <v>0</v>
          </cell>
        </row>
        <row r="330">
          <cell r="A330">
            <v>2040506</v>
          </cell>
          <cell r="B330" t="str">
            <v>    “两庭”建设</v>
          </cell>
          <cell r="C330">
            <v>0</v>
          </cell>
        </row>
        <row r="331">
          <cell r="A331">
            <v>2040550</v>
          </cell>
          <cell r="B331" t="str">
            <v>    事业运行</v>
          </cell>
          <cell r="C331">
            <v>0</v>
          </cell>
        </row>
        <row r="332">
          <cell r="A332">
            <v>2040599</v>
          </cell>
          <cell r="B332" t="str">
            <v>    其他法院支出</v>
          </cell>
          <cell r="C332">
            <v>0</v>
          </cell>
        </row>
        <row r="333">
          <cell r="A333">
            <v>20406</v>
          </cell>
          <cell r="B333" t="str">
            <v>  司法</v>
          </cell>
          <cell r="C333">
            <v>1357</v>
          </cell>
        </row>
        <row r="334">
          <cell r="A334">
            <v>2040601</v>
          </cell>
          <cell r="B334" t="str">
            <v>    行政运行</v>
          </cell>
          <cell r="C334">
            <v>863</v>
          </cell>
        </row>
        <row r="335">
          <cell r="A335">
            <v>2040602</v>
          </cell>
          <cell r="B335" t="str">
            <v>    一般行政管理事务</v>
          </cell>
          <cell r="C335">
            <v>331</v>
          </cell>
        </row>
        <row r="336">
          <cell r="A336">
            <v>2040603</v>
          </cell>
          <cell r="B336" t="str">
            <v>    机关服务</v>
          </cell>
          <cell r="C336">
            <v>0</v>
          </cell>
        </row>
        <row r="337">
          <cell r="A337">
            <v>2040604</v>
          </cell>
          <cell r="B337" t="str">
            <v>    基层司法业务</v>
          </cell>
          <cell r="C337">
            <v>60</v>
          </cell>
        </row>
        <row r="338">
          <cell r="A338">
            <v>2040605</v>
          </cell>
          <cell r="B338" t="str">
            <v>    普法宣传</v>
          </cell>
          <cell r="C338">
            <v>17</v>
          </cell>
        </row>
        <row r="339">
          <cell r="A339">
            <v>2040606</v>
          </cell>
          <cell r="B339" t="str">
            <v>    律师管理</v>
          </cell>
          <cell r="C339">
            <v>0</v>
          </cell>
        </row>
        <row r="340">
          <cell r="A340">
            <v>2040607</v>
          </cell>
          <cell r="B340" t="str">
            <v>    公共法律服务</v>
          </cell>
          <cell r="C340">
            <v>15</v>
          </cell>
        </row>
        <row r="341">
          <cell r="A341">
            <v>2040608</v>
          </cell>
          <cell r="B341" t="str">
            <v>    国家统一法律职业资格考试</v>
          </cell>
          <cell r="C341">
            <v>0</v>
          </cell>
        </row>
        <row r="342">
          <cell r="A342">
            <v>2040610</v>
          </cell>
          <cell r="B342" t="str">
            <v>    社区矫正</v>
          </cell>
          <cell r="C342">
            <v>25</v>
          </cell>
        </row>
        <row r="343">
          <cell r="A343">
            <v>2040612</v>
          </cell>
          <cell r="B343" t="str">
            <v>    法制建设</v>
          </cell>
          <cell r="C343">
            <v>8</v>
          </cell>
        </row>
        <row r="344">
          <cell r="A344">
            <v>2040613</v>
          </cell>
          <cell r="B344" t="str">
            <v>    信息化建设</v>
          </cell>
          <cell r="C344">
            <v>0</v>
          </cell>
        </row>
        <row r="345">
          <cell r="A345">
            <v>2040650</v>
          </cell>
          <cell r="B345" t="str">
            <v>    事业运行</v>
          </cell>
          <cell r="C345">
            <v>1</v>
          </cell>
        </row>
        <row r="346">
          <cell r="A346">
            <v>2040699</v>
          </cell>
          <cell r="B346" t="str">
            <v>    其他司法支出</v>
          </cell>
          <cell r="C346">
            <v>37</v>
          </cell>
        </row>
        <row r="347">
          <cell r="A347">
            <v>20407</v>
          </cell>
          <cell r="B347" t="str">
            <v>  监狱</v>
          </cell>
          <cell r="C347">
            <v>0</v>
          </cell>
        </row>
        <row r="348">
          <cell r="A348">
            <v>2040701</v>
          </cell>
          <cell r="B348" t="str">
            <v>    行政运行</v>
          </cell>
          <cell r="C348">
            <v>0</v>
          </cell>
        </row>
        <row r="349">
          <cell r="A349">
            <v>2040702</v>
          </cell>
          <cell r="B349" t="str">
            <v>    一般行政管理事务</v>
          </cell>
          <cell r="C349">
            <v>0</v>
          </cell>
        </row>
        <row r="350">
          <cell r="A350">
            <v>2040703</v>
          </cell>
          <cell r="B350" t="str">
            <v>    机关服务</v>
          </cell>
          <cell r="C350">
            <v>0</v>
          </cell>
        </row>
        <row r="351">
          <cell r="A351">
            <v>2040704</v>
          </cell>
          <cell r="B351" t="str">
            <v>    犯人生活</v>
          </cell>
          <cell r="C351">
            <v>0</v>
          </cell>
        </row>
        <row r="352">
          <cell r="A352">
            <v>2040705</v>
          </cell>
          <cell r="B352" t="str">
            <v>    犯人改造</v>
          </cell>
          <cell r="C352">
            <v>0</v>
          </cell>
        </row>
        <row r="353">
          <cell r="A353">
            <v>2040706</v>
          </cell>
          <cell r="B353" t="str">
            <v>    狱政设施建设</v>
          </cell>
          <cell r="C353">
            <v>0</v>
          </cell>
        </row>
        <row r="354">
          <cell r="A354">
            <v>2040707</v>
          </cell>
          <cell r="B354" t="str">
            <v>    信息化建设</v>
          </cell>
          <cell r="C354">
            <v>0</v>
          </cell>
        </row>
        <row r="355">
          <cell r="A355">
            <v>2040750</v>
          </cell>
          <cell r="B355" t="str">
            <v>    事业运行</v>
          </cell>
          <cell r="C355">
            <v>0</v>
          </cell>
        </row>
        <row r="356">
          <cell r="A356">
            <v>2040799</v>
          </cell>
          <cell r="B356" t="str">
            <v>    其他监狱支出</v>
          </cell>
          <cell r="C356">
            <v>0</v>
          </cell>
        </row>
        <row r="357">
          <cell r="A357">
            <v>20408</v>
          </cell>
          <cell r="B357" t="str">
            <v>  强制隔离戒毒</v>
          </cell>
          <cell r="C357">
            <v>0</v>
          </cell>
        </row>
        <row r="358">
          <cell r="A358">
            <v>2040801</v>
          </cell>
          <cell r="B358" t="str">
            <v>    行政运行</v>
          </cell>
          <cell r="C358">
            <v>0</v>
          </cell>
        </row>
        <row r="359">
          <cell r="A359">
            <v>2040802</v>
          </cell>
          <cell r="B359" t="str">
            <v>    一般行政管理事务</v>
          </cell>
          <cell r="C359">
            <v>0</v>
          </cell>
        </row>
        <row r="360">
          <cell r="A360">
            <v>2040803</v>
          </cell>
          <cell r="B360" t="str">
            <v>    机关服务</v>
          </cell>
          <cell r="C360">
            <v>0</v>
          </cell>
        </row>
        <row r="361">
          <cell r="A361">
            <v>2040804</v>
          </cell>
          <cell r="B361" t="str">
            <v>    强制隔离戒毒人员生活</v>
          </cell>
          <cell r="C361">
            <v>0</v>
          </cell>
        </row>
        <row r="362">
          <cell r="A362">
            <v>2040805</v>
          </cell>
          <cell r="B362" t="str">
            <v>    强制隔离戒毒人员教育</v>
          </cell>
          <cell r="C362">
            <v>0</v>
          </cell>
        </row>
        <row r="363">
          <cell r="A363">
            <v>2040806</v>
          </cell>
          <cell r="B363" t="str">
            <v>    所政设施建设</v>
          </cell>
          <cell r="C363">
            <v>0</v>
          </cell>
        </row>
        <row r="364">
          <cell r="A364">
            <v>2040807</v>
          </cell>
          <cell r="B364" t="str">
            <v>    信息化建设</v>
          </cell>
          <cell r="C364">
            <v>0</v>
          </cell>
        </row>
        <row r="365">
          <cell r="A365">
            <v>2040850</v>
          </cell>
          <cell r="B365" t="str">
            <v>    事业运行</v>
          </cell>
          <cell r="C365">
            <v>0</v>
          </cell>
        </row>
        <row r="366">
          <cell r="A366">
            <v>2040899</v>
          </cell>
          <cell r="B366" t="str">
            <v>    其他强制隔离戒毒支出</v>
          </cell>
          <cell r="C366">
            <v>0</v>
          </cell>
        </row>
        <row r="367">
          <cell r="A367">
            <v>20409</v>
          </cell>
          <cell r="B367" t="str">
            <v>  国家保密</v>
          </cell>
          <cell r="C367">
            <v>0</v>
          </cell>
        </row>
        <row r="368">
          <cell r="A368">
            <v>2040901</v>
          </cell>
          <cell r="B368" t="str">
            <v>    行政运行</v>
          </cell>
          <cell r="C368">
            <v>0</v>
          </cell>
        </row>
        <row r="369">
          <cell r="A369">
            <v>2040902</v>
          </cell>
          <cell r="B369" t="str">
            <v>    一般行政管理事务</v>
          </cell>
          <cell r="C369">
            <v>0</v>
          </cell>
        </row>
        <row r="370">
          <cell r="A370">
            <v>2040903</v>
          </cell>
          <cell r="B370" t="str">
            <v>    机关服务</v>
          </cell>
          <cell r="C370">
            <v>0</v>
          </cell>
        </row>
        <row r="371">
          <cell r="A371">
            <v>2040904</v>
          </cell>
          <cell r="B371" t="str">
            <v>    保密技术</v>
          </cell>
          <cell r="C371">
            <v>0</v>
          </cell>
        </row>
        <row r="372">
          <cell r="A372">
            <v>2040905</v>
          </cell>
          <cell r="B372" t="str">
            <v>    保密管理</v>
          </cell>
          <cell r="C372">
            <v>0</v>
          </cell>
        </row>
        <row r="373">
          <cell r="A373">
            <v>2040950</v>
          </cell>
          <cell r="B373" t="str">
            <v>    事业运行</v>
          </cell>
          <cell r="C373">
            <v>0</v>
          </cell>
        </row>
        <row r="374">
          <cell r="A374">
            <v>2040999</v>
          </cell>
          <cell r="B374" t="str">
            <v>    其他国家保密支出</v>
          </cell>
          <cell r="C374">
            <v>0</v>
          </cell>
        </row>
        <row r="375">
          <cell r="A375">
            <v>20410</v>
          </cell>
          <cell r="B375" t="str">
            <v>  缉私警察</v>
          </cell>
          <cell r="C375">
            <v>0</v>
          </cell>
        </row>
        <row r="376">
          <cell r="A376">
            <v>2041001</v>
          </cell>
          <cell r="B376" t="str">
            <v>    行政运行</v>
          </cell>
          <cell r="C376">
            <v>0</v>
          </cell>
        </row>
        <row r="377">
          <cell r="A377">
            <v>2041002</v>
          </cell>
          <cell r="B377" t="str">
            <v>    一般行政管理事务</v>
          </cell>
          <cell r="C377">
            <v>0</v>
          </cell>
        </row>
        <row r="378">
          <cell r="A378">
            <v>2041006</v>
          </cell>
          <cell r="B378" t="str">
            <v>    信息化建设</v>
          </cell>
          <cell r="C378">
            <v>0</v>
          </cell>
        </row>
        <row r="379">
          <cell r="A379">
            <v>2041007</v>
          </cell>
          <cell r="B379" t="str">
            <v>    缉私业务</v>
          </cell>
          <cell r="C379">
            <v>0</v>
          </cell>
        </row>
        <row r="380">
          <cell r="A380">
            <v>2041099</v>
          </cell>
          <cell r="B380" t="str">
            <v>    其他缉私警察支出</v>
          </cell>
          <cell r="C380">
            <v>0</v>
          </cell>
        </row>
        <row r="381">
          <cell r="A381">
            <v>20499</v>
          </cell>
          <cell r="B381" t="str">
            <v>  其他公共安全支出(款)</v>
          </cell>
          <cell r="C381">
            <v>0</v>
          </cell>
        </row>
        <row r="382">
          <cell r="A382">
            <v>2049902</v>
          </cell>
          <cell r="B382" t="str">
            <v>    国家司法救助支出</v>
          </cell>
          <cell r="C382">
            <v>0</v>
          </cell>
        </row>
        <row r="383">
          <cell r="A383">
            <v>2049999</v>
          </cell>
          <cell r="B383" t="str">
            <v>    其他公共安全支出(项)</v>
          </cell>
          <cell r="C383">
            <v>0</v>
          </cell>
        </row>
        <row r="384">
          <cell r="A384">
            <v>205</v>
          </cell>
          <cell r="B384" t="str">
            <v>教育支出</v>
          </cell>
          <cell r="C384">
            <v>70905</v>
          </cell>
        </row>
        <row r="385">
          <cell r="A385">
            <v>20501</v>
          </cell>
          <cell r="B385" t="str">
            <v>  教育管理事务</v>
          </cell>
          <cell r="C385">
            <v>196</v>
          </cell>
        </row>
        <row r="386">
          <cell r="A386">
            <v>2050101</v>
          </cell>
          <cell r="B386" t="str">
            <v>    行政运行</v>
          </cell>
          <cell r="C386">
            <v>137</v>
          </cell>
        </row>
        <row r="387">
          <cell r="A387">
            <v>2050102</v>
          </cell>
          <cell r="B387" t="str">
            <v>    一般行政管理事务</v>
          </cell>
          <cell r="C387">
            <v>0</v>
          </cell>
        </row>
        <row r="388">
          <cell r="A388">
            <v>2050103</v>
          </cell>
          <cell r="B388" t="str">
            <v>    机关服务</v>
          </cell>
          <cell r="C388">
            <v>0</v>
          </cell>
        </row>
        <row r="389">
          <cell r="A389">
            <v>2050199</v>
          </cell>
          <cell r="B389" t="str">
            <v>    其他教育管理事务支出</v>
          </cell>
          <cell r="C389">
            <v>59</v>
          </cell>
        </row>
        <row r="390">
          <cell r="A390">
            <v>20502</v>
          </cell>
          <cell r="B390" t="str">
            <v>  普通教育</v>
          </cell>
          <cell r="C390">
            <v>65425</v>
          </cell>
        </row>
        <row r="391">
          <cell r="A391">
            <v>2050201</v>
          </cell>
          <cell r="B391" t="str">
            <v>    学前教育</v>
          </cell>
          <cell r="C391">
            <v>4359</v>
          </cell>
        </row>
        <row r="392">
          <cell r="A392">
            <v>2050202</v>
          </cell>
          <cell r="B392" t="str">
            <v>    小学教育</v>
          </cell>
          <cell r="C392">
            <v>36912</v>
          </cell>
        </row>
        <row r="393">
          <cell r="A393">
            <v>2050203</v>
          </cell>
          <cell r="B393" t="str">
            <v>    初中教育</v>
          </cell>
          <cell r="C393">
            <v>20665</v>
          </cell>
        </row>
        <row r="394">
          <cell r="A394">
            <v>2050204</v>
          </cell>
          <cell r="B394" t="str">
            <v>    高中教育</v>
          </cell>
          <cell r="C394">
            <v>0</v>
          </cell>
        </row>
        <row r="395">
          <cell r="A395">
            <v>2050205</v>
          </cell>
          <cell r="B395" t="str">
            <v>    高等教育</v>
          </cell>
          <cell r="C395">
            <v>8</v>
          </cell>
        </row>
        <row r="396">
          <cell r="A396">
            <v>2050299</v>
          </cell>
          <cell r="B396" t="str">
            <v>    其他普通教育支出</v>
          </cell>
          <cell r="C396">
            <v>3481</v>
          </cell>
        </row>
        <row r="397">
          <cell r="A397">
            <v>20503</v>
          </cell>
          <cell r="B397" t="str">
            <v>  职业教育</v>
          </cell>
          <cell r="C397">
            <v>0</v>
          </cell>
        </row>
        <row r="398">
          <cell r="A398">
            <v>2050301</v>
          </cell>
          <cell r="B398" t="str">
            <v>    初等职业教育</v>
          </cell>
          <cell r="C398">
            <v>0</v>
          </cell>
        </row>
        <row r="399">
          <cell r="A399">
            <v>2050302</v>
          </cell>
          <cell r="B399" t="str">
            <v>    中等职业教育</v>
          </cell>
          <cell r="C399">
            <v>0</v>
          </cell>
        </row>
        <row r="400">
          <cell r="A400">
            <v>2050303</v>
          </cell>
          <cell r="B400" t="str">
            <v>    技校教育</v>
          </cell>
          <cell r="C400">
            <v>0</v>
          </cell>
        </row>
        <row r="401">
          <cell r="A401">
            <v>2050305</v>
          </cell>
          <cell r="B401" t="str">
            <v>    高等职业教育</v>
          </cell>
          <cell r="C401">
            <v>0</v>
          </cell>
        </row>
        <row r="402">
          <cell r="A402">
            <v>2050399</v>
          </cell>
          <cell r="B402" t="str">
            <v>    其他职业教育支出</v>
          </cell>
          <cell r="C402">
            <v>0</v>
          </cell>
        </row>
        <row r="403">
          <cell r="A403">
            <v>20504</v>
          </cell>
          <cell r="B403" t="str">
            <v>  成人教育</v>
          </cell>
          <cell r="C403">
            <v>0</v>
          </cell>
        </row>
        <row r="404">
          <cell r="A404">
            <v>2050401</v>
          </cell>
          <cell r="B404" t="str">
            <v>    成人初等教育</v>
          </cell>
          <cell r="C404">
            <v>0</v>
          </cell>
        </row>
        <row r="405">
          <cell r="A405">
            <v>2050402</v>
          </cell>
          <cell r="B405" t="str">
            <v>    成人中等教育</v>
          </cell>
          <cell r="C405">
            <v>0</v>
          </cell>
        </row>
        <row r="406">
          <cell r="A406">
            <v>2050403</v>
          </cell>
          <cell r="B406" t="str">
            <v>    成人高等教育</v>
          </cell>
          <cell r="C406">
            <v>0</v>
          </cell>
        </row>
        <row r="407">
          <cell r="A407">
            <v>2050404</v>
          </cell>
          <cell r="B407" t="str">
            <v>    成人广播电视教育</v>
          </cell>
          <cell r="C407">
            <v>0</v>
          </cell>
        </row>
        <row r="408">
          <cell r="A408">
            <v>2050499</v>
          </cell>
          <cell r="B408" t="str">
            <v>    其他成人教育支出</v>
          </cell>
          <cell r="C408">
            <v>0</v>
          </cell>
        </row>
        <row r="409">
          <cell r="A409">
            <v>20505</v>
          </cell>
          <cell r="B409" t="str">
            <v>  广播电视教育</v>
          </cell>
          <cell r="C409">
            <v>0</v>
          </cell>
        </row>
        <row r="410">
          <cell r="A410">
            <v>2050501</v>
          </cell>
          <cell r="B410" t="str">
            <v>    广播电视学校</v>
          </cell>
          <cell r="C410">
            <v>0</v>
          </cell>
        </row>
        <row r="411">
          <cell r="A411">
            <v>2050502</v>
          </cell>
          <cell r="B411" t="str">
            <v>    教育电视台</v>
          </cell>
          <cell r="C411">
            <v>0</v>
          </cell>
        </row>
        <row r="412">
          <cell r="A412">
            <v>2050599</v>
          </cell>
          <cell r="B412" t="str">
            <v>    其他广播电视教育支出</v>
          </cell>
          <cell r="C412">
            <v>0</v>
          </cell>
        </row>
        <row r="413">
          <cell r="A413">
            <v>20506</v>
          </cell>
          <cell r="B413" t="str">
            <v>  留学教育</v>
          </cell>
          <cell r="C413">
            <v>0</v>
          </cell>
        </row>
        <row r="414">
          <cell r="A414">
            <v>2050601</v>
          </cell>
          <cell r="B414" t="str">
            <v>    出国留学教育</v>
          </cell>
          <cell r="C414">
            <v>0</v>
          </cell>
        </row>
        <row r="415">
          <cell r="A415">
            <v>2050602</v>
          </cell>
          <cell r="B415" t="str">
            <v>    来华留学教育</v>
          </cell>
          <cell r="C415">
            <v>0</v>
          </cell>
        </row>
        <row r="416">
          <cell r="A416">
            <v>2050699</v>
          </cell>
          <cell r="B416" t="str">
            <v>    其他留学教育支出</v>
          </cell>
          <cell r="C416">
            <v>0</v>
          </cell>
        </row>
        <row r="417">
          <cell r="A417">
            <v>20507</v>
          </cell>
          <cell r="B417" t="str">
            <v>  特殊教育</v>
          </cell>
          <cell r="C417">
            <v>330</v>
          </cell>
        </row>
        <row r="418">
          <cell r="A418">
            <v>2050701</v>
          </cell>
          <cell r="B418" t="str">
            <v>    特殊学校教育</v>
          </cell>
          <cell r="C418">
            <v>330</v>
          </cell>
        </row>
        <row r="419">
          <cell r="A419">
            <v>2050702</v>
          </cell>
          <cell r="B419" t="str">
            <v>    工读学校教育</v>
          </cell>
          <cell r="C419">
            <v>0</v>
          </cell>
        </row>
        <row r="420">
          <cell r="A420">
            <v>2050799</v>
          </cell>
          <cell r="B420" t="str">
            <v>    其他特殊教育支出</v>
          </cell>
          <cell r="C420">
            <v>0</v>
          </cell>
        </row>
        <row r="421">
          <cell r="A421">
            <v>20508</v>
          </cell>
          <cell r="B421" t="str">
            <v>  进修及培训</v>
          </cell>
          <cell r="C421">
            <v>406</v>
          </cell>
        </row>
        <row r="422">
          <cell r="A422">
            <v>2050801</v>
          </cell>
          <cell r="B422" t="str">
            <v>    教师进修</v>
          </cell>
          <cell r="C422">
            <v>2</v>
          </cell>
        </row>
        <row r="423">
          <cell r="A423">
            <v>2050802</v>
          </cell>
          <cell r="B423" t="str">
            <v>    干部教育</v>
          </cell>
          <cell r="C423">
            <v>400</v>
          </cell>
        </row>
        <row r="424">
          <cell r="A424">
            <v>2050803</v>
          </cell>
          <cell r="B424" t="str">
            <v>    培训支出</v>
          </cell>
          <cell r="C424">
            <v>0</v>
          </cell>
        </row>
        <row r="425">
          <cell r="A425">
            <v>2050804</v>
          </cell>
          <cell r="B425" t="str">
            <v>    退役士兵能力提升</v>
          </cell>
          <cell r="C425">
            <v>0</v>
          </cell>
        </row>
        <row r="426">
          <cell r="A426">
            <v>2050899</v>
          </cell>
          <cell r="B426" t="str">
            <v>    其他进修及培训</v>
          </cell>
          <cell r="C426">
            <v>4</v>
          </cell>
        </row>
        <row r="427">
          <cell r="A427">
            <v>20509</v>
          </cell>
          <cell r="B427" t="str">
            <v>  教育费附加安排的支出</v>
          </cell>
          <cell r="C427">
            <v>3400</v>
          </cell>
        </row>
        <row r="428">
          <cell r="A428">
            <v>2050901</v>
          </cell>
          <cell r="B428" t="str">
            <v>    农村中小学校舍建设</v>
          </cell>
          <cell r="C428">
            <v>84</v>
          </cell>
        </row>
        <row r="429">
          <cell r="A429">
            <v>2050902</v>
          </cell>
          <cell r="B429" t="str">
            <v>    农村中小学教学设施</v>
          </cell>
          <cell r="C429">
            <v>0</v>
          </cell>
        </row>
        <row r="430">
          <cell r="A430">
            <v>2050903</v>
          </cell>
          <cell r="B430" t="str">
            <v>    城市中小学校舍建设</v>
          </cell>
          <cell r="C430">
            <v>715</v>
          </cell>
        </row>
        <row r="431">
          <cell r="A431">
            <v>2050904</v>
          </cell>
          <cell r="B431" t="str">
            <v>    城市中小学教学设施</v>
          </cell>
          <cell r="C431">
            <v>484</v>
          </cell>
        </row>
        <row r="432">
          <cell r="A432">
            <v>2050905</v>
          </cell>
          <cell r="B432" t="str">
            <v>    中等职业学校教学设施</v>
          </cell>
          <cell r="C432">
            <v>0</v>
          </cell>
        </row>
        <row r="433">
          <cell r="A433">
            <v>2050999</v>
          </cell>
          <cell r="B433" t="str">
            <v>    其他教育费附加安排的支出</v>
          </cell>
          <cell r="C433">
            <v>2117</v>
          </cell>
        </row>
        <row r="434">
          <cell r="A434">
            <v>20599</v>
          </cell>
          <cell r="B434" t="str">
            <v>  其他教育支出(款)</v>
          </cell>
          <cell r="C434">
            <v>1148</v>
          </cell>
        </row>
        <row r="435">
          <cell r="A435">
            <v>2059999</v>
          </cell>
          <cell r="B435" t="str">
            <v>    其他教育支出(项)</v>
          </cell>
          <cell r="C435">
            <v>1148</v>
          </cell>
        </row>
        <row r="436">
          <cell r="A436">
            <v>206</v>
          </cell>
          <cell r="B436" t="str">
            <v>科学技术支出</v>
          </cell>
          <cell r="C436">
            <v>1985</v>
          </cell>
        </row>
        <row r="437">
          <cell r="A437">
            <v>20601</v>
          </cell>
          <cell r="B437" t="str">
            <v>  科学技术管理事务</v>
          </cell>
          <cell r="C437">
            <v>208</v>
          </cell>
        </row>
        <row r="438">
          <cell r="A438">
            <v>2060101</v>
          </cell>
          <cell r="B438" t="str">
            <v>    行政运行</v>
          </cell>
          <cell r="C438">
            <v>204</v>
          </cell>
        </row>
        <row r="439">
          <cell r="A439">
            <v>2060102</v>
          </cell>
          <cell r="B439" t="str">
            <v>    一般行政管理事务</v>
          </cell>
          <cell r="C439">
            <v>4</v>
          </cell>
        </row>
        <row r="440">
          <cell r="A440">
            <v>2060103</v>
          </cell>
          <cell r="B440" t="str">
            <v>    机关服务</v>
          </cell>
          <cell r="C440">
            <v>0</v>
          </cell>
        </row>
        <row r="441">
          <cell r="A441">
            <v>2060199</v>
          </cell>
          <cell r="B441" t="str">
            <v>    其他科学技术管理事务支出</v>
          </cell>
          <cell r="C441">
            <v>0</v>
          </cell>
        </row>
        <row r="442">
          <cell r="A442">
            <v>20602</v>
          </cell>
          <cell r="B442" t="str">
            <v>  基础研究</v>
          </cell>
          <cell r="C442">
            <v>0</v>
          </cell>
        </row>
        <row r="443">
          <cell r="A443">
            <v>2060201</v>
          </cell>
          <cell r="B443" t="str">
            <v>    机构运行</v>
          </cell>
          <cell r="C443">
            <v>0</v>
          </cell>
        </row>
        <row r="444">
          <cell r="A444">
            <v>2060203</v>
          </cell>
          <cell r="B444" t="str">
            <v>    自然科学基金</v>
          </cell>
          <cell r="C444">
            <v>0</v>
          </cell>
        </row>
        <row r="445">
          <cell r="A445">
            <v>2060204</v>
          </cell>
          <cell r="B445" t="str">
            <v>    实验室及相关设施</v>
          </cell>
          <cell r="C445">
            <v>0</v>
          </cell>
        </row>
        <row r="446">
          <cell r="A446">
            <v>2060205</v>
          </cell>
          <cell r="B446" t="str">
            <v>    重大科学工程</v>
          </cell>
          <cell r="C446">
            <v>0</v>
          </cell>
        </row>
        <row r="447">
          <cell r="A447">
            <v>2060206</v>
          </cell>
          <cell r="B447" t="str">
            <v>    专项基础科研</v>
          </cell>
          <cell r="C447">
            <v>0</v>
          </cell>
        </row>
        <row r="448">
          <cell r="A448">
            <v>2060207</v>
          </cell>
          <cell r="B448" t="str">
            <v>    专项技术基础</v>
          </cell>
          <cell r="C448">
            <v>0</v>
          </cell>
        </row>
        <row r="449">
          <cell r="A449">
            <v>2060208</v>
          </cell>
          <cell r="B449" t="str">
            <v>    科技人才队伍建设</v>
          </cell>
          <cell r="C449">
            <v>0</v>
          </cell>
        </row>
        <row r="450">
          <cell r="A450">
            <v>2060299</v>
          </cell>
          <cell r="B450" t="str">
            <v>    其他基础研究支出</v>
          </cell>
          <cell r="C450">
            <v>0</v>
          </cell>
        </row>
        <row r="451">
          <cell r="A451">
            <v>20603</v>
          </cell>
          <cell r="B451" t="str">
            <v>  应用研究</v>
          </cell>
          <cell r="C451">
            <v>0</v>
          </cell>
        </row>
        <row r="452">
          <cell r="A452">
            <v>2060301</v>
          </cell>
          <cell r="B452" t="str">
            <v>    机构运行</v>
          </cell>
          <cell r="C452">
            <v>0</v>
          </cell>
        </row>
        <row r="453">
          <cell r="A453">
            <v>2060302</v>
          </cell>
          <cell r="B453" t="str">
            <v>    社会公益研究</v>
          </cell>
          <cell r="C453">
            <v>0</v>
          </cell>
        </row>
        <row r="454">
          <cell r="A454">
            <v>2060303</v>
          </cell>
          <cell r="B454" t="str">
            <v>    高技术研究</v>
          </cell>
          <cell r="C454">
            <v>0</v>
          </cell>
        </row>
        <row r="455">
          <cell r="A455">
            <v>2060304</v>
          </cell>
          <cell r="B455" t="str">
            <v>    专项科研试制</v>
          </cell>
          <cell r="C455">
            <v>0</v>
          </cell>
        </row>
        <row r="456">
          <cell r="A456">
            <v>2060399</v>
          </cell>
          <cell r="B456" t="str">
            <v>    其他应用研究支出</v>
          </cell>
          <cell r="C456">
            <v>0</v>
          </cell>
        </row>
        <row r="457">
          <cell r="A457">
            <v>20604</v>
          </cell>
          <cell r="B457" t="str">
            <v>  技术研究与开发</v>
          </cell>
          <cell r="C457">
            <v>209</v>
          </cell>
        </row>
        <row r="458">
          <cell r="A458">
            <v>2060401</v>
          </cell>
          <cell r="B458" t="str">
            <v>    机构运行</v>
          </cell>
          <cell r="C458">
            <v>66</v>
          </cell>
        </row>
        <row r="459">
          <cell r="A459">
            <v>2060404</v>
          </cell>
          <cell r="B459" t="str">
            <v>    科技成果转化与扩散</v>
          </cell>
          <cell r="C459">
            <v>0</v>
          </cell>
        </row>
        <row r="460">
          <cell r="A460">
            <v>2060405</v>
          </cell>
          <cell r="B460" t="str">
            <v>    共性技术研究与开发</v>
          </cell>
          <cell r="C460">
            <v>0</v>
          </cell>
        </row>
        <row r="461">
          <cell r="A461">
            <v>2060499</v>
          </cell>
          <cell r="B461" t="str">
            <v>    其他技术研究与开发支出</v>
          </cell>
          <cell r="C461">
            <v>143</v>
          </cell>
        </row>
        <row r="462">
          <cell r="A462">
            <v>20605</v>
          </cell>
          <cell r="B462" t="str">
            <v>  科技条件与服务</v>
          </cell>
          <cell r="C462">
            <v>0</v>
          </cell>
        </row>
        <row r="463">
          <cell r="A463">
            <v>2060501</v>
          </cell>
          <cell r="B463" t="str">
            <v>    机构运行</v>
          </cell>
          <cell r="C463">
            <v>0</v>
          </cell>
        </row>
        <row r="464">
          <cell r="A464">
            <v>2060502</v>
          </cell>
          <cell r="B464" t="str">
            <v>    技术创新服务体系</v>
          </cell>
          <cell r="C464">
            <v>0</v>
          </cell>
        </row>
        <row r="465">
          <cell r="A465">
            <v>2060503</v>
          </cell>
          <cell r="B465" t="str">
            <v>    科技条件专项</v>
          </cell>
          <cell r="C465">
            <v>0</v>
          </cell>
        </row>
        <row r="466">
          <cell r="A466">
            <v>2060599</v>
          </cell>
          <cell r="B466" t="str">
            <v>    其他科技条件与服务支出</v>
          </cell>
          <cell r="C466">
            <v>0</v>
          </cell>
        </row>
        <row r="467">
          <cell r="A467">
            <v>20606</v>
          </cell>
          <cell r="B467" t="str">
            <v>  社会科学</v>
          </cell>
          <cell r="C467">
            <v>0</v>
          </cell>
        </row>
        <row r="468">
          <cell r="A468">
            <v>2060601</v>
          </cell>
          <cell r="B468" t="str">
            <v>    社会科学研究机构</v>
          </cell>
          <cell r="C468">
            <v>0</v>
          </cell>
        </row>
        <row r="469">
          <cell r="A469">
            <v>2060602</v>
          </cell>
          <cell r="B469" t="str">
            <v>    社会科学研究</v>
          </cell>
          <cell r="C469">
            <v>0</v>
          </cell>
        </row>
        <row r="470">
          <cell r="A470">
            <v>2060603</v>
          </cell>
          <cell r="B470" t="str">
            <v>    社科基金支出</v>
          </cell>
          <cell r="C470">
            <v>0</v>
          </cell>
        </row>
        <row r="471">
          <cell r="A471">
            <v>2060699</v>
          </cell>
          <cell r="B471" t="str">
            <v>    其他社会科学支出</v>
          </cell>
          <cell r="C471">
            <v>0</v>
          </cell>
        </row>
        <row r="472">
          <cell r="A472">
            <v>20607</v>
          </cell>
          <cell r="B472" t="str">
            <v>  科学技术普及</v>
          </cell>
          <cell r="C472">
            <v>99</v>
          </cell>
        </row>
        <row r="473">
          <cell r="A473">
            <v>2060701</v>
          </cell>
          <cell r="B473" t="str">
            <v>    机构运行</v>
          </cell>
          <cell r="C473">
            <v>72</v>
          </cell>
        </row>
        <row r="474">
          <cell r="A474">
            <v>2060702</v>
          </cell>
          <cell r="B474" t="str">
            <v>    科普活动</v>
          </cell>
          <cell r="C474">
            <v>20</v>
          </cell>
        </row>
        <row r="475">
          <cell r="A475">
            <v>2060703</v>
          </cell>
          <cell r="B475" t="str">
            <v>    青少年科技活动</v>
          </cell>
          <cell r="C475">
            <v>0</v>
          </cell>
        </row>
        <row r="476">
          <cell r="A476">
            <v>2060704</v>
          </cell>
          <cell r="B476" t="str">
            <v>    学术交流活动</v>
          </cell>
          <cell r="C476">
            <v>0</v>
          </cell>
        </row>
        <row r="477">
          <cell r="A477">
            <v>2060705</v>
          </cell>
          <cell r="B477" t="str">
            <v>    科技馆站</v>
          </cell>
          <cell r="C477">
            <v>0</v>
          </cell>
        </row>
        <row r="478">
          <cell r="A478">
            <v>2060799</v>
          </cell>
          <cell r="B478" t="str">
            <v>    其他科学技术普及支出</v>
          </cell>
          <cell r="C478">
            <v>7</v>
          </cell>
        </row>
        <row r="479">
          <cell r="A479">
            <v>20608</v>
          </cell>
          <cell r="B479" t="str">
            <v>  科技交流与合作</v>
          </cell>
          <cell r="C479">
            <v>0</v>
          </cell>
        </row>
        <row r="480">
          <cell r="A480">
            <v>2060801</v>
          </cell>
          <cell r="B480" t="str">
            <v>    国际交流与合作</v>
          </cell>
          <cell r="C480">
            <v>0</v>
          </cell>
        </row>
        <row r="481">
          <cell r="A481">
            <v>2060802</v>
          </cell>
          <cell r="B481" t="str">
            <v>    重大科技合作项目</v>
          </cell>
          <cell r="C481">
            <v>0</v>
          </cell>
        </row>
        <row r="482">
          <cell r="A482">
            <v>2060899</v>
          </cell>
          <cell r="B482" t="str">
            <v>    其他科技交流与合作支出</v>
          </cell>
          <cell r="C482">
            <v>0</v>
          </cell>
        </row>
        <row r="483">
          <cell r="A483">
            <v>20609</v>
          </cell>
          <cell r="B483" t="str">
            <v>  科技重大项目</v>
          </cell>
          <cell r="C483">
            <v>0</v>
          </cell>
        </row>
        <row r="484">
          <cell r="A484">
            <v>2060901</v>
          </cell>
          <cell r="B484" t="str">
            <v>    科技重大专项</v>
          </cell>
          <cell r="C484">
            <v>0</v>
          </cell>
        </row>
        <row r="485">
          <cell r="A485">
            <v>2060902</v>
          </cell>
          <cell r="B485" t="str">
            <v>    重点研发计划</v>
          </cell>
          <cell r="C485">
            <v>0</v>
          </cell>
        </row>
        <row r="486">
          <cell r="A486">
            <v>2060999</v>
          </cell>
          <cell r="B486" t="str">
            <v>    其他科技重大项目</v>
          </cell>
          <cell r="C486">
            <v>0</v>
          </cell>
        </row>
        <row r="487">
          <cell r="A487">
            <v>20699</v>
          </cell>
          <cell r="B487" t="str">
            <v>  其他科学技术支出(款)</v>
          </cell>
          <cell r="C487">
            <v>1469</v>
          </cell>
        </row>
        <row r="488">
          <cell r="A488">
            <v>2069901</v>
          </cell>
          <cell r="B488" t="str">
            <v>    科技奖励</v>
          </cell>
          <cell r="C488">
            <v>1469</v>
          </cell>
        </row>
        <row r="489">
          <cell r="A489">
            <v>2069902</v>
          </cell>
          <cell r="B489" t="str">
            <v>    核应急</v>
          </cell>
          <cell r="C489">
            <v>0</v>
          </cell>
        </row>
        <row r="490">
          <cell r="A490">
            <v>2069903</v>
          </cell>
          <cell r="B490" t="str">
            <v>    转制科研机构</v>
          </cell>
          <cell r="C490">
            <v>0</v>
          </cell>
        </row>
        <row r="491">
          <cell r="A491">
            <v>2069999</v>
          </cell>
          <cell r="B491" t="str">
            <v>    其他科学技术支出(项)</v>
          </cell>
          <cell r="C491">
            <v>0</v>
          </cell>
        </row>
        <row r="492">
          <cell r="A492">
            <v>207</v>
          </cell>
          <cell r="B492" t="str">
            <v>文化旅游体育与传媒支出</v>
          </cell>
          <cell r="C492">
            <v>2132</v>
          </cell>
        </row>
        <row r="493">
          <cell r="A493">
            <v>20701</v>
          </cell>
          <cell r="B493" t="str">
            <v>  文化和旅游</v>
          </cell>
          <cell r="C493">
            <v>1166</v>
          </cell>
        </row>
        <row r="494">
          <cell r="A494">
            <v>2070101</v>
          </cell>
          <cell r="B494" t="str">
            <v>    行政运行</v>
          </cell>
          <cell r="C494">
            <v>203</v>
          </cell>
        </row>
        <row r="495">
          <cell r="A495">
            <v>2070102</v>
          </cell>
          <cell r="B495" t="str">
            <v>    一般行政管理事务</v>
          </cell>
          <cell r="C495">
            <v>4</v>
          </cell>
        </row>
        <row r="496">
          <cell r="A496">
            <v>2070103</v>
          </cell>
          <cell r="B496" t="str">
            <v>    机关服务</v>
          </cell>
          <cell r="C496">
            <v>0</v>
          </cell>
        </row>
        <row r="497">
          <cell r="A497">
            <v>2070104</v>
          </cell>
          <cell r="B497" t="str">
            <v>    图书馆</v>
          </cell>
          <cell r="C497">
            <v>153</v>
          </cell>
        </row>
        <row r="498">
          <cell r="A498">
            <v>2070105</v>
          </cell>
          <cell r="B498" t="str">
            <v>    文化展示及纪念机构</v>
          </cell>
          <cell r="C498">
            <v>0</v>
          </cell>
        </row>
        <row r="499">
          <cell r="A499">
            <v>2070106</v>
          </cell>
          <cell r="B499" t="str">
            <v>    艺术表演场所</v>
          </cell>
          <cell r="C499">
            <v>0</v>
          </cell>
        </row>
        <row r="500">
          <cell r="A500">
            <v>2070107</v>
          </cell>
          <cell r="B500" t="str">
            <v>    艺术表演团体</v>
          </cell>
          <cell r="C500">
            <v>0</v>
          </cell>
        </row>
        <row r="501">
          <cell r="A501">
            <v>2070108</v>
          </cell>
          <cell r="B501" t="str">
            <v>    文化活动</v>
          </cell>
          <cell r="C501">
            <v>26</v>
          </cell>
        </row>
        <row r="502">
          <cell r="A502">
            <v>2070109</v>
          </cell>
          <cell r="B502" t="str">
            <v>    群众文化</v>
          </cell>
          <cell r="C502">
            <v>419</v>
          </cell>
        </row>
        <row r="503">
          <cell r="A503">
            <v>2070110</v>
          </cell>
          <cell r="B503" t="str">
            <v>    文化和旅游交流与合作</v>
          </cell>
          <cell r="C503">
            <v>0</v>
          </cell>
        </row>
        <row r="504">
          <cell r="A504">
            <v>2070111</v>
          </cell>
          <cell r="B504" t="str">
            <v>    文化创作与保护</v>
          </cell>
          <cell r="C504">
            <v>0</v>
          </cell>
        </row>
        <row r="505">
          <cell r="A505">
            <v>2070112</v>
          </cell>
          <cell r="B505" t="str">
            <v>    文化和旅游市场管理</v>
          </cell>
          <cell r="C505">
            <v>0</v>
          </cell>
        </row>
        <row r="506">
          <cell r="A506">
            <v>2070113</v>
          </cell>
          <cell r="B506" t="str">
            <v>    旅游宣传</v>
          </cell>
          <cell r="C506">
            <v>0</v>
          </cell>
        </row>
        <row r="507">
          <cell r="A507">
            <v>2070114</v>
          </cell>
          <cell r="B507" t="str">
            <v>    文化和旅游管理事务</v>
          </cell>
          <cell r="C507">
            <v>316</v>
          </cell>
        </row>
        <row r="508">
          <cell r="A508">
            <v>2070199</v>
          </cell>
          <cell r="B508" t="str">
            <v>    其他文化和旅游支出</v>
          </cell>
          <cell r="C508">
            <v>45</v>
          </cell>
        </row>
        <row r="509">
          <cell r="A509">
            <v>20702</v>
          </cell>
          <cell r="B509" t="str">
            <v>  文物</v>
          </cell>
          <cell r="C509">
            <v>88</v>
          </cell>
        </row>
        <row r="510">
          <cell r="A510">
            <v>2070201</v>
          </cell>
          <cell r="B510" t="str">
            <v>    行政运行</v>
          </cell>
          <cell r="C510">
            <v>0</v>
          </cell>
        </row>
        <row r="511">
          <cell r="A511">
            <v>2070202</v>
          </cell>
          <cell r="B511" t="str">
            <v>    一般行政管理事务</v>
          </cell>
          <cell r="C511">
            <v>0</v>
          </cell>
        </row>
        <row r="512">
          <cell r="A512">
            <v>2070203</v>
          </cell>
          <cell r="B512" t="str">
            <v>    机关服务</v>
          </cell>
          <cell r="C512">
            <v>0</v>
          </cell>
        </row>
        <row r="513">
          <cell r="A513">
            <v>2070204</v>
          </cell>
          <cell r="B513" t="str">
            <v>    文物保护</v>
          </cell>
          <cell r="C513">
            <v>13</v>
          </cell>
        </row>
        <row r="514">
          <cell r="A514">
            <v>2070205</v>
          </cell>
          <cell r="B514" t="str">
            <v>    博物馆</v>
          </cell>
          <cell r="C514">
            <v>0</v>
          </cell>
        </row>
        <row r="515">
          <cell r="A515">
            <v>2070206</v>
          </cell>
          <cell r="B515" t="str">
            <v>    历史名城与古迹</v>
          </cell>
          <cell r="C515">
            <v>0</v>
          </cell>
        </row>
        <row r="516">
          <cell r="A516">
            <v>2070299</v>
          </cell>
          <cell r="B516" t="str">
            <v>    其他文物支出</v>
          </cell>
          <cell r="C516">
            <v>75</v>
          </cell>
        </row>
        <row r="517">
          <cell r="A517">
            <v>20703</v>
          </cell>
          <cell r="B517" t="str">
            <v>  体育</v>
          </cell>
          <cell r="C517">
            <v>210</v>
          </cell>
        </row>
        <row r="518">
          <cell r="A518">
            <v>2070301</v>
          </cell>
          <cell r="B518" t="str">
            <v>    行政运行</v>
          </cell>
          <cell r="C518">
            <v>0</v>
          </cell>
        </row>
        <row r="519">
          <cell r="A519">
            <v>2070302</v>
          </cell>
          <cell r="B519" t="str">
            <v>    一般行政管理事务</v>
          </cell>
          <cell r="C519">
            <v>0</v>
          </cell>
        </row>
        <row r="520">
          <cell r="A520">
            <v>2070303</v>
          </cell>
          <cell r="B520" t="str">
            <v>    机关服务</v>
          </cell>
          <cell r="C520">
            <v>0</v>
          </cell>
        </row>
        <row r="521">
          <cell r="A521">
            <v>2070304</v>
          </cell>
          <cell r="B521" t="str">
            <v>    运动项目管理</v>
          </cell>
          <cell r="C521">
            <v>0</v>
          </cell>
        </row>
        <row r="522">
          <cell r="A522">
            <v>2070305</v>
          </cell>
          <cell r="B522" t="str">
            <v>    体育竞赛</v>
          </cell>
          <cell r="C522">
            <v>3</v>
          </cell>
        </row>
        <row r="523">
          <cell r="A523">
            <v>2070306</v>
          </cell>
          <cell r="B523" t="str">
            <v>    体育训练</v>
          </cell>
          <cell r="C523">
            <v>0</v>
          </cell>
        </row>
        <row r="524">
          <cell r="A524">
            <v>2070307</v>
          </cell>
          <cell r="B524" t="str">
            <v>    体育场馆</v>
          </cell>
          <cell r="C524">
            <v>55</v>
          </cell>
        </row>
        <row r="525">
          <cell r="A525">
            <v>2070308</v>
          </cell>
          <cell r="B525" t="str">
            <v>    群众体育</v>
          </cell>
          <cell r="C525">
            <v>152</v>
          </cell>
        </row>
        <row r="526">
          <cell r="A526">
            <v>2070309</v>
          </cell>
          <cell r="B526" t="str">
            <v>    体育交流与合作</v>
          </cell>
          <cell r="C526">
            <v>0</v>
          </cell>
        </row>
        <row r="527">
          <cell r="A527">
            <v>2070399</v>
          </cell>
          <cell r="B527" t="str">
            <v>    其他体育支出</v>
          </cell>
          <cell r="C527">
            <v>0</v>
          </cell>
        </row>
        <row r="528">
          <cell r="A528">
            <v>20706</v>
          </cell>
          <cell r="B528" t="str">
            <v>  新闻出版电影</v>
          </cell>
          <cell r="C528">
            <v>668</v>
          </cell>
        </row>
        <row r="529">
          <cell r="A529">
            <v>2070601</v>
          </cell>
          <cell r="B529" t="str">
            <v>    行政运行</v>
          </cell>
          <cell r="C529">
            <v>0</v>
          </cell>
        </row>
        <row r="530">
          <cell r="A530">
            <v>2070602</v>
          </cell>
          <cell r="B530" t="str">
            <v>    一般行政管理事务</v>
          </cell>
          <cell r="C530">
            <v>0</v>
          </cell>
        </row>
        <row r="531">
          <cell r="A531">
            <v>2070603</v>
          </cell>
          <cell r="B531" t="str">
            <v>    机关服务</v>
          </cell>
          <cell r="C531">
            <v>0</v>
          </cell>
        </row>
        <row r="532">
          <cell r="A532">
            <v>2070604</v>
          </cell>
          <cell r="B532" t="str">
            <v>    新闻通讯</v>
          </cell>
          <cell r="C532">
            <v>0</v>
          </cell>
        </row>
        <row r="533">
          <cell r="A533">
            <v>2070605</v>
          </cell>
          <cell r="B533" t="str">
            <v>    出版发行</v>
          </cell>
          <cell r="C533">
            <v>0</v>
          </cell>
        </row>
        <row r="534">
          <cell r="A534">
            <v>2070606</v>
          </cell>
          <cell r="B534" t="str">
            <v>    版权管理</v>
          </cell>
          <cell r="C534">
            <v>0</v>
          </cell>
        </row>
        <row r="535">
          <cell r="A535">
            <v>2070607</v>
          </cell>
          <cell r="B535" t="str">
            <v>    电影</v>
          </cell>
          <cell r="C535">
            <v>0</v>
          </cell>
        </row>
        <row r="536">
          <cell r="A536">
            <v>2070699</v>
          </cell>
          <cell r="B536" t="str">
            <v>    其他新闻出版电影支出</v>
          </cell>
          <cell r="C536">
            <v>668</v>
          </cell>
        </row>
        <row r="537">
          <cell r="A537">
            <v>20708</v>
          </cell>
          <cell r="B537" t="str">
            <v>  广播电视</v>
          </cell>
          <cell r="C537">
            <v>0</v>
          </cell>
        </row>
        <row r="538">
          <cell r="A538">
            <v>2070801</v>
          </cell>
          <cell r="B538" t="str">
            <v>    行政运行</v>
          </cell>
          <cell r="C538">
            <v>0</v>
          </cell>
        </row>
        <row r="539">
          <cell r="A539">
            <v>2070802</v>
          </cell>
          <cell r="B539" t="str">
            <v>    一般行政管理事务</v>
          </cell>
          <cell r="C539">
            <v>0</v>
          </cell>
        </row>
        <row r="540">
          <cell r="A540">
            <v>2070803</v>
          </cell>
          <cell r="B540" t="str">
            <v>    机关服务</v>
          </cell>
          <cell r="C540">
            <v>0</v>
          </cell>
        </row>
        <row r="541">
          <cell r="A541">
            <v>2070806</v>
          </cell>
          <cell r="B541" t="str">
            <v>    监测监管</v>
          </cell>
          <cell r="C541">
            <v>0</v>
          </cell>
        </row>
        <row r="542">
          <cell r="A542">
            <v>2070807</v>
          </cell>
          <cell r="B542" t="str">
            <v>    传输发射</v>
          </cell>
          <cell r="C542">
            <v>0</v>
          </cell>
        </row>
        <row r="543">
          <cell r="A543">
            <v>2070808</v>
          </cell>
          <cell r="B543" t="str">
            <v>    广播电视事务</v>
          </cell>
          <cell r="C543">
            <v>0</v>
          </cell>
        </row>
        <row r="544">
          <cell r="A544">
            <v>2070899</v>
          </cell>
          <cell r="B544" t="str">
            <v>    其他广播电视支出</v>
          </cell>
          <cell r="C544">
            <v>0</v>
          </cell>
        </row>
        <row r="545">
          <cell r="A545">
            <v>20799</v>
          </cell>
          <cell r="B545" t="str">
            <v>  其他文化旅游体育与传媒支出(款)</v>
          </cell>
          <cell r="C545">
            <v>0</v>
          </cell>
        </row>
        <row r="546">
          <cell r="A546">
            <v>2079902</v>
          </cell>
          <cell r="B546" t="str">
            <v>    宣传文化发展专项支出</v>
          </cell>
          <cell r="C546">
            <v>0</v>
          </cell>
        </row>
        <row r="547">
          <cell r="A547">
            <v>2079903</v>
          </cell>
          <cell r="B547" t="str">
            <v>    文化产业发展专项支出</v>
          </cell>
          <cell r="C547">
            <v>0</v>
          </cell>
        </row>
        <row r="548">
          <cell r="A548">
            <v>2079999</v>
          </cell>
          <cell r="B548" t="str">
            <v>    其他文化旅游体育与传媒支出(项)</v>
          </cell>
          <cell r="C548">
            <v>0</v>
          </cell>
        </row>
        <row r="549">
          <cell r="A549">
            <v>208</v>
          </cell>
          <cell r="B549" t="str">
            <v>社会保障和就业支出</v>
          </cell>
          <cell r="C549">
            <v>46858</v>
          </cell>
        </row>
        <row r="550">
          <cell r="A550">
            <v>20801</v>
          </cell>
          <cell r="B550" t="str">
            <v>  人力资源和社会保障管理事务</v>
          </cell>
          <cell r="C550">
            <v>2106</v>
          </cell>
        </row>
        <row r="551">
          <cell r="A551">
            <v>2080101</v>
          </cell>
          <cell r="B551" t="str">
            <v>    行政运行</v>
          </cell>
          <cell r="C551">
            <v>452</v>
          </cell>
        </row>
        <row r="552">
          <cell r="A552">
            <v>2080102</v>
          </cell>
          <cell r="B552" t="str">
            <v>    一般行政管理事务</v>
          </cell>
          <cell r="C552">
            <v>316</v>
          </cell>
        </row>
        <row r="553">
          <cell r="A553">
            <v>2080103</v>
          </cell>
          <cell r="B553" t="str">
            <v>    机关服务</v>
          </cell>
          <cell r="C553">
            <v>0</v>
          </cell>
        </row>
        <row r="554">
          <cell r="A554">
            <v>2080104</v>
          </cell>
          <cell r="B554" t="str">
            <v>    综合业务管理</v>
          </cell>
          <cell r="C554">
            <v>0</v>
          </cell>
        </row>
        <row r="555">
          <cell r="A555">
            <v>2080105</v>
          </cell>
          <cell r="B555" t="str">
            <v>    劳动保障监察</v>
          </cell>
          <cell r="C555">
            <v>4</v>
          </cell>
        </row>
        <row r="556">
          <cell r="A556">
            <v>2080106</v>
          </cell>
          <cell r="B556" t="str">
            <v>    就业管理事务</v>
          </cell>
          <cell r="C556">
            <v>179</v>
          </cell>
        </row>
        <row r="557">
          <cell r="A557">
            <v>2080107</v>
          </cell>
          <cell r="B557" t="str">
            <v>    社会保险业务管理事务</v>
          </cell>
          <cell r="C557">
            <v>0</v>
          </cell>
        </row>
        <row r="558">
          <cell r="A558">
            <v>2080108</v>
          </cell>
          <cell r="B558" t="str">
            <v>    信息化建设</v>
          </cell>
          <cell r="C558">
            <v>0</v>
          </cell>
        </row>
        <row r="559">
          <cell r="A559">
            <v>2080109</v>
          </cell>
          <cell r="B559" t="str">
            <v>    社会保险经办机构</v>
          </cell>
          <cell r="C559">
            <v>1085</v>
          </cell>
        </row>
        <row r="560">
          <cell r="A560">
            <v>2080110</v>
          </cell>
          <cell r="B560" t="str">
            <v>    劳动关系和维权</v>
          </cell>
          <cell r="C560">
            <v>0</v>
          </cell>
        </row>
        <row r="561">
          <cell r="A561">
            <v>2080111</v>
          </cell>
          <cell r="B561" t="str">
            <v>    公共就业服务和职业技能鉴定机构</v>
          </cell>
          <cell r="C561">
            <v>0</v>
          </cell>
        </row>
        <row r="562">
          <cell r="A562">
            <v>2080112</v>
          </cell>
          <cell r="B562" t="str">
            <v>    劳动人事争议调解仲裁</v>
          </cell>
          <cell r="C562">
            <v>9</v>
          </cell>
        </row>
        <row r="563">
          <cell r="A563">
            <v>2080113</v>
          </cell>
          <cell r="B563" t="str">
            <v>    政府特殊津贴</v>
          </cell>
          <cell r="C563">
            <v>0</v>
          </cell>
        </row>
        <row r="564">
          <cell r="A564">
            <v>2080114</v>
          </cell>
          <cell r="B564" t="str">
            <v>    资助留学回国人员</v>
          </cell>
          <cell r="C564">
            <v>0</v>
          </cell>
        </row>
        <row r="565">
          <cell r="A565">
            <v>2080115</v>
          </cell>
          <cell r="B565" t="str">
            <v>    博士后日常经费</v>
          </cell>
          <cell r="C565">
            <v>0</v>
          </cell>
        </row>
        <row r="566">
          <cell r="A566">
            <v>2080116</v>
          </cell>
          <cell r="B566" t="str">
            <v>    引进人才费用</v>
          </cell>
          <cell r="C566">
            <v>0</v>
          </cell>
        </row>
        <row r="567">
          <cell r="A567">
            <v>2080150</v>
          </cell>
          <cell r="B567" t="str">
            <v>    事业运行</v>
          </cell>
          <cell r="C567">
            <v>0</v>
          </cell>
        </row>
        <row r="568">
          <cell r="A568">
            <v>2080199</v>
          </cell>
          <cell r="B568" t="str">
            <v>    其他人力资源和社会保障管理事务支出</v>
          </cell>
          <cell r="C568">
            <v>61</v>
          </cell>
        </row>
        <row r="569">
          <cell r="A569">
            <v>20802</v>
          </cell>
          <cell r="B569" t="str">
            <v>  民政管理事务</v>
          </cell>
          <cell r="C569">
            <v>1011</v>
          </cell>
        </row>
        <row r="570">
          <cell r="A570">
            <v>2080201</v>
          </cell>
          <cell r="B570" t="str">
            <v>    行政运行</v>
          </cell>
          <cell r="C570">
            <v>195</v>
          </cell>
        </row>
        <row r="571">
          <cell r="A571">
            <v>2080202</v>
          </cell>
          <cell r="B571" t="str">
            <v>    一般行政管理事务</v>
          </cell>
          <cell r="C571">
            <v>0</v>
          </cell>
        </row>
        <row r="572">
          <cell r="A572">
            <v>2080203</v>
          </cell>
          <cell r="B572" t="str">
            <v>    机关服务</v>
          </cell>
          <cell r="C572">
            <v>0</v>
          </cell>
        </row>
        <row r="573">
          <cell r="A573">
            <v>2080206</v>
          </cell>
          <cell r="B573" t="str">
            <v>    社会组织管理</v>
          </cell>
          <cell r="C573">
            <v>32</v>
          </cell>
        </row>
        <row r="574">
          <cell r="A574">
            <v>2080207</v>
          </cell>
          <cell r="B574" t="str">
            <v>    行政区划和地名管理</v>
          </cell>
          <cell r="C574">
            <v>12</v>
          </cell>
        </row>
        <row r="575">
          <cell r="A575">
            <v>2080208</v>
          </cell>
          <cell r="B575" t="str">
            <v>    基层政权建设和社区治理</v>
          </cell>
          <cell r="C575">
            <v>377</v>
          </cell>
        </row>
        <row r="576">
          <cell r="A576">
            <v>2080299</v>
          </cell>
          <cell r="B576" t="str">
            <v>    其他民政管理事务支出</v>
          </cell>
          <cell r="C576">
            <v>395</v>
          </cell>
        </row>
        <row r="577">
          <cell r="A577">
            <v>20804</v>
          </cell>
          <cell r="B577" t="str">
            <v>  补充全国社会保障基金</v>
          </cell>
          <cell r="C577">
            <v>0</v>
          </cell>
        </row>
        <row r="578">
          <cell r="A578">
            <v>2080402</v>
          </cell>
          <cell r="B578" t="str">
            <v>    用一般公共预算补充基金</v>
          </cell>
          <cell r="C578">
            <v>0</v>
          </cell>
        </row>
        <row r="579">
          <cell r="A579">
            <v>20805</v>
          </cell>
          <cell r="B579" t="str">
            <v>  行政事业单位养老支出</v>
          </cell>
          <cell r="C579">
            <v>20015</v>
          </cell>
        </row>
        <row r="580">
          <cell r="A580">
            <v>2080501</v>
          </cell>
          <cell r="B580" t="str">
            <v>    行政单位离退休</v>
          </cell>
          <cell r="C580">
            <v>2117</v>
          </cell>
        </row>
        <row r="581">
          <cell r="A581">
            <v>2080502</v>
          </cell>
          <cell r="B581" t="str">
            <v>    事业单位离退休</v>
          </cell>
          <cell r="C581">
            <v>3531</v>
          </cell>
        </row>
        <row r="582">
          <cell r="A582">
            <v>2080503</v>
          </cell>
          <cell r="B582" t="str">
            <v>    离退休人员管理机构</v>
          </cell>
          <cell r="C582">
            <v>0</v>
          </cell>
        </row>
        <row r="583">
          <cell r="A583">
            <v>2080505</v>
          </cell>
          <cell r="B583" t="str">
            <v>    机关事业单位基本养老保险缴费支出</v>
          </cell>
          <cell r="C583">
            <v>4483</v>
          </cell>
        </row>
        <row r="584">
          <cell r="A584">
            <v>2080506</v>
          </cell>
          <cell r="B584" t="str">
            <v>    机关事业单位职业年金缴费支出</v>
          </cell>
          <cell r="C584">
            <v>3573</v>
          </cell>
        </row>
        <row r="585">
          <cell r="A585">
            <v>2080507</v>
          </cell>
          <cell r="B585" t="str">
            <v>    对机关事业单位基本养老保险基金的补助</v>
          </cell>
          <cell r="C585">
            <v>5392</v>
          </cell>
        </row>
        <row r="586">
          <cell r="A586">
            <v>2080508</v>
          </cell>
          <cell r="B586" t="str">
            <v>    对机关事业单位职业年金的补助</v>
          </cell>
          <cell r="C586">
            <v>0</v>
          </cell>
        </row>
        <row r="587">
          <cell r="A587">
            <v>2080599</v>
          </cell>
          <cell r="B587" t="str">
            <v>    其他行政事业单位养老支出</v>
          </cell>
          <cell r="C587">
            <v>919</v>
          </cell>
        </row>
        <row r="588">
          <cell r="A588">
            <v>20806</v>
          </cell>
          <cell r="B588" t="str">
            <v>  企业改革补助</v>
          </cell>
          <cell r="C588">
            <v>0</v>
          </cell>
        </row>
        <row r="589">
          <cell r="A589">
            <v>2080601</v>
          </cell>
          <cell r="B589" t="str">
            <v>    企业关闭破产补助</v>
          </cell>
          <cell r="C589">
            <v>0</v>
          </cell>
        </row>
        <row r="590">
          <cell r="A590">
            <v>2080602</v>
          </cell>
          <cell r="B590" t="str">
            <v>    厂办大集体改革补助</v>
          </cell>
          <cell r="C590">
            <v>0</v>
          </cell>
        </row>
        <row r="591">
          <cell r="A591">
            <v>2080699</v>
          </cell>
          <cell r="B591" t="str">
            <v>    其他企业改革发展补助</v>
          </cell>
          <cell r="C591">
            <v>0</v>
          </cell>
        </row>
        <row r="592">
          <cell r="A592">
            <v>20807</v>
          </cell>
          <cell r="B592" t="str">
            <v>  就业补助</v>
          </cell>
          <cell r="C592">
            <v>2165</v>
          </cell>
        </row>
        <row r="593">
          <cell r="A593">
            <v>2080701</v>
          </cell>
          <cell r="B593" t="str">
            <v>    就业创业服务补贴</v>
          </cell>
          <cell r="C593">
            <v>201</v>
          </cell>
        </row>
        <row r="594">
          <cell r="A594">
            <v>2080702</v>
          </cell>
          <cell r="B594" t="str">
            <v>    职业培训补贴</v>
          </cell>
          <cell r="C594">
            <v>0</v>
          </cell>
        </row>
        <row r="595">
          <cell r="A595">
            <v>2080704</v>
          </cell>
          <cell r="B595" t="str">
            <v>    社会保险补贴</v>
          </cell>
          <cell r="C595">
            <v>805</v>
          </cell>
        </row>
        <row r="596">
          <cell r="A596">
            <v>2080705</v>
          </cell>
          <cell r="B596" t="str">
            <v>    公益性岗位补贴</v>
          </cell>
          <cell r="C596">
            <v>740</v>
          </cell>
        </row>
        <row r="597">
          <cell r="A597">
            <v>2080709</v>
          </cell>
          <cell r="B597" t="str">
            <v>    职业技能鉴定补贴</v>
          </cell>
          <cell r="C597">
            <v>0</v>
          </cell>
        </row>
        <row r="598">
          <cell r="A598">
            <v>2080711</v>
          </cell>
          <cell r="B598" t="str">
            <v>    就业见习补贴</v>
          </cell>
          <cell r="C598">
            <v>0</v>
          </cell>
        </row>
        <row r="599">
          <cell r="A599">
            <v>2080712</v>
          </cell>
          <cell r="B599" t="str">
            <v>    高技能人才培养补助</v>
          </cell>
          <cell r="C599">
            <v>0</v>
          </cell>
        </row>
        <row r="600">
          <cell r="A600">
            <v>2080713</v>
          </cell>
          <cell r="B600" t="str">
            <v>    促进创业补贴</v>
          </cell>
          <cell r="C600">
            <v>0</v>
          </cell>
        </row>
        <row r="601">
          <cell r="A601">
            <v>2080799</v>
          </cell>
          <cell r="B601" t="str">
            <v>    其他就业补助支出</v>
          </cell>
          <cell r="C601">
            <v>419</v>
          </cell>
        </row>
        <row r="602">
          <cell r="A602">
            <v>20808</v>
          </cell>
          <cell r="B602" t="str">
            <v>  抚恤</v>
          </cell>
          <cell r="C602">
            <v>3050</v>
          </cell>
        </row>
        <row r="603">
          <cell r="A603">
            <v>2080801</v>
          </cell>
          <cell r="B603" t="str">
            <v>    死亡抚恤</v>
          </cell>
          <cell r="C603">
            <v>52</v>
          </cell>
        </row>
        <row r="604">
          <cell r="A604">
            <v>2080802</v>
          </cell>
          <cell r="B604" t="str">
            <v>    伤残抚恤</v>
          </cell>
          <cell r="C604">
            <v>260</v>
          </cell>
        </row>
        <row r="605">
          <cell r="A605">
            <v>2080803</v>
          </cell>
          <cell r="B605" t="str">
            <v>    在乡复员、退伍军人生活补助</v>
          </cell>
          <cell r="C605">
            <v>1339</v>
          </cell>
        </row>
        <row r="606">
          <cell r="A606">
            <v>2080804</v>
          </cell>
          <cell r="B606" t="str">
            <v>    优抚事业单位支出</v>
          </cell>
          <cell r="C606">
            <v>0</v>
          </cell>
        </row>
        <row r="607">
          <cell r="A607">
            <v>2080805</v>
          </cell>
          <cell r="B607" t="str">
            <v>    义务兵优待</v>
          </cell>
          <cell r="C607">
            <v>813</v>
          </cell>
        </row>
        <row r="608">
          <cell r="A608">
            <v>2080806</v>
          </cell>
          <cell r="B608" t="str">
            <v>    农村籍退役士兵老年生活补助</v>
          </cell>
          <cell r="C608">
            <v>260</v>
          </cell>
        </row>
        <row r="609">
          <cell r="A609">
            <v>2080899</v>
          </cell>
          <cell r="B609" t="str">
            <v>    其他优抚支出</v>
          </cell>
          <cell r="C609">
            <v>326</v>
          </cell>
        </row>
        <row r="610">
          <cell r="A610">
            <v>20809</v>
          </cell>
          <cell r="B610" t="str">
            <v>  退役安置</v>
          </cell>
          <cell r="C610">
            <v>97</v>
          </cell>
        </row>
        <row r="611">
          <cell r="A611">
            <v>2080901</v>
          </cell>
          <cell r="B611" t="str">
            <v>    退役士兵安置</v>
          </cell>
          <cell r="C611">
            <v>30</v>
          </cell>
        </row>
        <row r="612">
          <cell r="A612">
            <v>2080902</v>
          </cell>
          <cell r="B612" t="str">
            <v>    军队移交政府的离退休人员安置</v>
          </cell>
          <cell r="C612">
            <v>11</v>
          </cell>
        </row>
        <row r="613">
          <cell r="A613">
            <v>2080903</v>
          </cell>
          <cell r="B613" t="str">
            <v>    军队移交政府离退休干部管理机构</v>
          </cell>
          <cell r="C613">
            <v>0</v>
          </cell>
        </row>
        <row r="614">
          <cell r="A614">
            <v>2080904</v>
          </cell>
          <cell r="B614" t="str">
            <v>    退役士兵管理教育</v>
          </cell>
          <cell r="C614">
            <v>0</v>
          </cell>
        </row>
        <row r="615">
          <cell r="A615">
            <v>2080905</v>
          </cell>
          <cell r="B615" t="str">
            <v>    军队转业干部安置</v>
          </cell>
          <cell r="C615">
            <v>13</v>
          </cell>
        </row>
        <row r="616">
          <cell r="A616">
            <v>2080999</v>
          </cell>
          <cell r="B616" t="str">
            <v>    其他退役安置支出</v>
          </cell>
          <cell r="C616">
            <v>43</v>
          </cell>
        </row>
        <row r="617">
          <cell r="A617">
            <v>20810</v>
          </cell>
          <cell r="B617" t="str">
            <v>  社会福利</v>
          </cell>
          <cell r="C617">
            <v>1625</v>
          </cell>
        </row>
        <row r="618">
          <cell r="A618">
            <v>2081001</v>
          </cell>
          <cell r="B618" t="str">
            <v>    儿童福利</v>
          </cell>
          <cell r="C618">
            <v>112</v>
          </cell>
        </row>
        <row r="619">
          <cell r="A619">
            <v>2081002</v>
          </cell>
          <cell r="B619" t="str">
            <v>    老年福利</v>
          </cell>
          <cell r="C619">
            <v>718</v>
          </cell>
        </row>
        <row r="620">
          <cell r="A620">
            <v>2081003</v>
          </cell>
          <cell r="B620" t="str">
            <v>    康复辅具</v>
          </cell>
          <cell r="C620">
            <v>0</v>
          </cell>
        </row>
        <row r="621">
          <cell r="A621">
            <v>2081004</v>
          </cell>
          <cell r="B621" t="str">
            <v>    殡葬</v>
          </cell>
          <cell r="C621">
            <v>25</v>
          </cell>
        </row>
        <row r="622">
          <cell r="A622">
            <v>2081005</v>
          </cell>
          <cell r="B622" t="str">
            <v>    社会福利事业单位</v>
          </cell>
          <cell r="C622">
            <v>194</v>
          </cell>
        </row>
        <row r="623">
          <cell r="A623">
            <v>2081006</v>
          </cell>
          <cell r="B623" t="str">
            <v>    养老服务</v>
          </cell>
          <cell r="C623">
            <v>157</v>
          </cell>
        </row>
        <row r="624">
          <cell r="A624">
            <v>2081099</v>
          </cell>
          <cell r="B624" t="str">
            <v>    其他社会福利支出</v>
          </cell>
          <cell r="C624">
            <v>419</v>
          </cell>
        </row>
        <row r="625">
          <cell r="A625">
            <v>20811</v>
          </cell>
          <cell r="B625" t="str">
            <v>  残疾人事业</v>
          </cell>
          <cell r="C625">
            <v>2344</v>
          </cell>
        </row>
        <row r="626">
          <cell r="A626">
            <v>2081101</v>
          </cell>
          <cell r="B626" t="str">
            <v>    行政运行</v>
          </cell>
          <cell r="C626">
            <v>82</v>
          </cell>
        </row>
        <row r="627">
          <cell r="A627">
            <v>2081102</v>
          </cell>
          <cell r="B627" t="str">
            <v>    一般行政管理事务</v>
          </cell>
          <cell r="C627">
            <v>64</v>
          </cell>
        </row>
        <row r="628">
          <cell r="A628">
            <v>2081103</v>
          </cell>
          <cell r="B628" t="str">
            <v>    机关服务</v>
          </cell>
          <cell r="C628">
            <v>0</v>
          </cell>
        </row>
        <row r="629">
          <cell r="A629">
            <v>2081104</v>
          </cell>
          <cell r="B629" t="str">
            <v>    残疾人康复</v>
          </cell>
          <cell r="C629">
            <v>279</v>
          </cell>
        </row>
        <row r="630">
          <cell r="A630">
            <v>2081105</v>
          </cell>
          <cell r="B630" t="str">
            <v>    残疾人就业和扶贫</v>
          </cell>
          <cell r="C630">
            <v>146</v>
          </cell>
        </row>
        <row r="631">
          <cell r="A631">
            <v>2081106</v>
          </cell>
          <cell r="B631" t="str">
            <v>    残疾人体育</v>
          </cell>
          <cell r="C631">
            <v>0</v>
          </cell>
        </row>
        <row r="632">
          <cell r="A632">
            <v>2081107</v>
          </cell>
          <cell r="B632" t="str">
            <v>    残疾人生活和护理补贴</v>
          </cell>
          <cell r="C632">
            <v>901</v>
          </cell>
        </row>
        <row r="633">
          <cell r="A633">
            <v>2081199</v>
          </cell>
          <cell r="B633" t="str">
            <v>    其他残疾人事业支出</v>
          </cell>
          <cell r="C633">
            <v>872</v>
          </cell>
        </row>
        <row r="634">
          <cell r="A634">
            <v>20816</v>
          </cell>
          <cell r="B634" t="str">
            <v>  红十字事业</v>
          </cell>
          <cell r="C634">
            <v>36</v>
          </cell>
        </row>
        <row r="635">
          <cell r="A635">
            <v>2081601</v>
          </cell>
          <cell r="B635" t="str">
            <v>    行政运行</v>
          </cell>
          <cell r="C635">
            <v>36</v>
          </cell>
        </row>
        <row r="636">
          <cell r="A636">
            <v>2081602</v>
          </cell>
          <cell r="B636" t="str">
            <v>    一般行政管理事务</v>
          </cell>
          <cell r="C636">
            <v>0</v>
          </cell>
        </row>
        <row r="637">
          <cell r="A637">
            <v>2081603</v>
          </cell>
          <cell r="B637" t="str">
            <v>    机关服务</v>
          </cell>
          <cell r="C637">
            <v>0</v>
          </cell>
        </row>
        <row r="638">
          <cell r="A638">
            <v>2081699</v>
          </cell>
          <cell r="B638" t="str">
            <v>    其他红十字事业支出</v>
          </cell>
          <cell r="C638">
            <v>0</v>
          </cell>
        </row>
        <row r="639">
          <cell r="A639">
            <v>20819</v>
          </cell>
          <cell r="B639" t="str">
            <v>  最低生活保障</v>
          </cell>
          <cell r="C639">
            <v>4950</v>
          </cell>
        </row>
        <row r="640">
          <cell r="A640">
            <v>2081901</v>
          </cell>
          <cell r="B640" t="str">
            <v>    城市最低生活保障金支出</v>
          </cell>
          <cell r="C640">
            <v>1397</v>
          </cell>
        </row>
        <row r="641">
          <cell r="A641">
            <v>2081902</v>
          </cell>
          <cell r="B641" t="str">
            <v>    农村最低生活保障金支出</v>
          </cell>
          <cell r="C641">
            <v>3553</v>
          </cell>
        </row>
        <row r="642">
          <cell r="A642">
            <v>20820</v>
          </cell>
          <cell r="B642" t="str">
            <v>  临时救助</v>
          </cell>
          <cell r="C642">
            <v>107</v>
          </cell>
        </row>
        <row r="643">
          <cell r="A643">
            <v>2082001</v>
          </cell>
          <cell r="B643" t="str">
            <v>    临时救助支出</v>
          </cell>
          <cell r="C643">
            <v>57</v>
          </cell>
        </row>
        <row r="644">
          <cell r="A644">
            <v>2082002</v>
          </cell>
          <cell r="B644" t="str">
            <v>    流浪乞讨人员救助支出</v>
          </cell>
          <cell r="C644">
            <v>50</v>
          </cell>
        </row>
        <row r="645">
          <cell r="A645">
            <v>20821</v>
          </cell>
          <cell r="B645" t="str">
            <v>  特困人员救助供养</v>
          </cell>
          <cell r="C645">
            <v>1284</v>
          </cell>
        </row>
        <row r="646">
          <cell r="A646">
            <v>2082101</v>
          </cell>
          <cell r="B646" t="str">
            <v>    城市特困人员救助供养支出</v>
          </cell>
          <cell r="C646">
            <v>300</v>
          </cell>
        </row>
        <row r="647">
          <cell r="A647">
            <v>2082102</v>
          </cell>
          <cell r="B647" t="str">
            <v>    农村特困人员救助供养支出</v>
          </cell>
          <cell r="C647">
            <v>984</v>
          </cell>
        </row>
        <row r="648">
          <cell r="A648">
            <v>20824</v>
          </cell>
          <cell r="B648" t="str">
            <v>  补充道路交通事故社会救助基金</v>
          </cell>
          <cell r="C648">
            <v>0</v>
          </cell>
        </row>
        <row r="649">
          <cell r="A649">
            <v>2082401</v>
          </cell>
          <cell r="B649" t="str">
            <v>    交强险增值税补助基金支出</v>
          </cell>
          <cell r="C649">
            <v>0</v>
          </cell>
        </row>
        <row r="650">
          <cell r="A650">
            <v>2082402</v>
          </cell>
          <cell r="B650" t="str">
            <v>    交强险罚款收入补助基金支出</v>
          </cell>
          <cell r="C650">
            <v>0</v>
          </cell>
        </row>
        <row r="651">
          <cell r="A651">
            <v>20825</v>
          </cell>
          <cell r="B651" t="str">
            <v>  其他生活救助</v>
          </cell>
          <cell r="C651">
            <v>2</v>
          </cell>
        </row>
        <row r="652">
          <cell r="A652">
            <v>2082501</v>
          </cell>
          <cell r="B652" t="str">
            <v>    其他城市生活救助</v>
          </cell>
          <cell r="C652">
            <v>1</v>
          </cell>
        </row>
        <row r="653">
          <cell r="A653">
            <v>2082502</v>
          </cell>
          <cell r="B653" t="str">
            <v>    其他农村生活救助</v>
          </cell>
          <cell r="C653">
            <v>1</v>
          </cell>
        </row>
        <row r="654">
          <cell r="A654">
            <v>20826</v>
          </cell>
          <cell r="B654" t="str">
            <v>  财政对基本养老保险基金的补助</v>
          </cell>
          <cell r="C654">
            <v>7339</v>
          </cell>
        </row>
        <row r="655">
          <cell r="A655">
            <v>2082601</v>
          </cell>
          <cell r="B655" t="str">
            <v>    财政对企业职工基本养老保险基金的补助</v>
          </cell>
          <cell r="C655">
            <v>0</v>
          </cell>
        </row>
        <row r="656">
          <cell r="A656">
            <v>2082602</v>
          </cell>
          <cell r="B656" t="str">
            <v>    财政对城乡居民基本养老保险基金的补助</v>
          </cell>
          <cell r="C656">
            <v>7339</v>
          </cell>
        </row>
        <row r="657">
          <cell r="A657">
            <v>2082699</v>
          </cell>
          <cell r="B657" t="str">
            <v>    财政对其他基本养老保险基金的补助</v>
          </cell>
          <cell r="C657">
            <v>0</v>
          </cell>
        </row>
        <row r="658">
          <cell r="A658">
            <v>20827</v>
          </cell>
          <cell r="B658" t="str">
            <v>  财政对其他社会保险基金的补助</v>
          </cell>
          <cell r="C658">
            <v>0</v>
          </cell>
        </row>
        <row r="659">
          <cell r="A659">
            <v>2082701</v>
          </cell>
          <cell r="B659" t="str">
            <v>    财政对失业保险基金的补助</v>
          </cell>
          <cell r="C659">
            <v>0</v>
          </cell>
        </row>
        <row r="660">
          <cell r="A660">
            <v>2082702</v>
          </cell>
          <cell r="B660" t="str">
            <v>    财政对工伤保险基金的补助</v>
          </cell>
          <cell r="C660">
            <v>0</v>
          </cell>
        </row>
        <row r="661">
          <cell r="A661">
            <v>2082799</v>
          </cell>
          <cell r="B661" t="str">
            <v>    其他财政对社会保险基金的补助</v>
          </cell>
          <cell r="C661">
            <v>0</v>
          </cell>
        </row>
        <row r="662">
          <cell r="A662">
            <v>20828</v>
          </cell>
          <cell r="B662" t="str">
            <v>  退役军人管理事务</v>
          </cell>
          <cell r="C662">
            <v>355</v>
          </cell>
        </row>
        <row r="663">
          <cell r="A663">
            <v>2082801</v>
          </cell>
          <cell r="B663" t="str">
            <v>    行政运行</v>
          </cell>
          <cell r="C663">
            <v>146</v>
          </cell>
        </row>
        <row r="664">
          <cell r="A664">
            <v>2082802</v>
          </cell>
          <cell r="B664" t="str">
            <v>    一般行政管理事务</v>
          </cell>
          <cell r="C664">
            <v>4</v>
          </cell>
        </row>
        <row r="665">
          <cell r="A665">
            <v>2082803</v>
          </cell>
          <cell r="B665" t="str">
            <v>    机关服务</v>
          </cell>
          <cell r="C665">
            <v>0</v>
          </cell>
        </row>
        <row r="666">
          <cell r="A666">
            <v>2082804</v>
          </cell>
          <cell r="B666" t="str">
            <v>    拥军优属</v>
          </cell>
          <cell r="C666">
            <v>193</v>
          </cell>
        </row>
        <row r="667">
          <cell r="A667">
            <v>2082805</v>
          </cell>
          <cell r="B667" t="str">
            <v>    部队供应</v>
          </cell>
          <cell r="C667">
            <v>0</v>
          </cell>
        </row>
        <row r="668">
          <cell r="A668">
            <v>2082850</v>
          </cell>
          <cell r="B668" t="str">
            <v>    事业运行</v>
          </cell>
          <cell r="C668">
            <v>12</v>
          </cell>
        </row>
        <row r="669">
          <cell r="A669">
            <v>2082899</v>
          </cell>
          <cell r="B669" t="str">
            <v>    其他退役军人事务管理支出</v>
          </cell>
          <cell r="C669">
            <v>0</v>
          </cell>
        </row>
        <row r="670">
          <cell r="A670">
            <v>20830</v>
          </cell>
          <cell r="B670" t="str">
            <v>  财政代缴社会保险费支出</v>
          </cell>
          <cell r="C670">
            <v>111</v>
          </cell>
        </row>
        <row r="671">
          <cell r="A671">
            <v>2083001</v>
          </cell>
          <cell r="B671" t="str">
            <v>    财政代缴城乡居民基本养老保险费支出</v>
          </cell>
          <cell r="C671">
            <v>95</v>
          </cell>
        </row>
        <row r="672">
          <cell r="A672">
            <v>2083099</v>
          </cell>
          <cell r="B672" t="str">
            <v>    财政代缴其他社会保险费支出</v>
          </cell>
          <cell r="C672">
            <v>16</v>
          </cell>
        </row>
        <row r="673">
          <cell r="A673">
            <v>20899</v>
          </cell>
          <cell r="B673" t="str">
            <v>  其他社会保障和就业支出(款)</v>
          </cell>
          <cell r="C673">
            <v>261</v>
          </cell>
        </row>
        <row r="674">
          <cell r="A674">
            <v>2089999</v>
          </cell>
          <cell r="B674" t="str">
            <v>    其他社会保障和就业支出(项)</v>
          </cell>
          <cell r="C674">
            <v>261</v>
          </cell>
        </row>
        <row r="675">
          <cell r="A675">
            <v>210</v>
          </cell>
          <cell r="B675" t="str">
            <v>卫生健康支出</v>
          </cell>
          <cell r="C675">
            <v>27780</v>
          </cell>
        </row>
        <row r="676">
          <cell r="A676">
            <v>21001</v>
          </cell>
          <cell r="B676" t="str">
            <v>  卫生健康管理事务</v>
          </cell>
          <cell r="C676">
            <v>481</v>
          </cell>
        </row>
        <row r="677">
          <cell r="A677">
            <v>2100101</v>
          </cell>
          <cell r="B677" t="str">
            <v>    行政运行</v>
          </cell>
          <cell r="C677">
            <v>249</v>
          </cell>
        </row>
        <row r="678">
          <cell r="A678">
            <v>2100102</v>
          </cell>
          <cell r="B678" t="str">
            <v>    一般行政管理事务</v>
          </cell>
          <cell r="C678">
            <v>23</v>
          </cell>
        </row>
        <row r="679">
          <cell r="A679">
            <v>2100103</v>
          </cell>
          <cell r="B679" t="str">
            <v>    机关服务</v>
          </cell>
          <cell r="C679">
            <v>0</v>
          </cell>
        </row>
        <row r="680">
          <cell r="A680">
            <v>2100199</v>
          </cell>
          <cell r="B680" t="str">
            <v>    其他卫生健康管理事务支出</v>
          </cell>
          <cell r="C680">
            <v>209</v>
          </cell>
        </row>
        <row r="681">
          <cell r="A681">
            <v>21002</v>
          </cell>
          <cell r="B681" t="str">
            <v>  公立医院</v>
          </cell>
          <cell r="C681">
            <v>2570</v>
          </cell>
        </row>
        <row r="682">
          <cell r="A682">
            <v>2100201</v>
          </cell>
          <cell r="B682" t="str">
            <v>    综合医院</v>
          </cell>
          <cell r="C682">
            <v>1485</v>
          </cell>
        </row>
        <row r="683">
          <cell r="A683">
            <v>2100202</v>
          </cell>
          <cell r="B683" t="str">
            <v>    中医(民族)医院</v>
          </cell>
          <cell r="C683">
            <v>508</v>
          </cell>
        </row>
        <row r="684">
          <cell r="A684">
            <v>2100203</v>
          </cell>
          <cell r="B684" t="str">
            <v>    传染病医院</v>
          </cell>
          <cell r="C684">
            <v>0</v>
          </cell>
        </row>
        <row r="685">
          <cell r="A685">
            <v>2100204</v>
          </cell>
          <cell r="B685" t="str">
            <v>    职业病防治医院</v>
          </cell>
          <cell r="C685">
            <v>0</v>
          </cell>
        </row>
        <row r="686">
          <cell r="A686">
            <v>2100205</v>
          </cell>
          <cell r="B686" t="str">
            <v>    精神病医院</v>
          </cell>
          <cell r="C686">
            <v>0</v>
          </cell>
        </row>
        <row r="687">
          <cell r="A687">
            <v>2100206</v>
          </cell>
          <cell r="B687" t="str">
            <v>    妇幼保健医院</v>
          </cell>
          <cell r="C687">
            <v>301</v>
          </cell>
        </row>
        <row r="688">
          <cell r="A688">
            <v>2100207</v>
          </cell>
          <cell r="B688" t="str">
            <v>    儿童医院</v>
          </cell>
          <cell r="C688">
            <v>0</v>
          </cell>
        </row>
        <row r="689">
          <cell r="A689">
            <v>2100208</v>
          </cell>
          <cell r="B689" t="str">
            <v>    其他专科医院</v>
          </cell>
          <cell r="C689">
            <v>0</v>
          </cell>
        </row>
        <row r="690">
          <cell r="A690">
            <v>2100209</v>
          </cell>
          <cell r="B690" t="str">
            <v>    福利医院</v>
          </cell>
          <cell r="C690">
            <v>0</v>
          </cell>
        </row>
        <row r="691">
          <cell r="A691">
            <v>2100210</v>
          </cell>
          <cell r="B691" t="str">
            <v>    行业医院</v>
          </cell>
          <cell r="C691">
            <v>0</v>
          </cell>
        </row>
        <row r="692">
          <cell r="A692">
            <v>2100211</v>
          </cell>
          <cell r="B692" t="str">
            <v>    处理医疗欠费</v>
          </cell>
          <cell r="C692">
            <v>0</v>
          </cell>
        </row>
        <row r="693">
          <cell r="A693">
            <v>2100212</v>
          </cell>
          <cell r="B693" t="str">
            <v>    康复医院</v>
          </cell>
          <cell r="C693">
            <v>0</v>
          </cell>
        </row>
        <row r="694">
          <cell r="A694">
            <v>2100299</v>
          </cell>
          <cell r="B694" t="str">
            <v>    其他公立医院支出</v>
          </cell>
          <cell r="C694">
            <v>276</v>
          </cell>
        </row>
        <row r="695">
          <cell r="A695">
            <v>21003</v>
          </cell>
          <cell r="B695" t="str">
            <v>  基层医疗卫生机构</v>
          </cell>
          <cell r="C695">
            <v>3911</v>
          </cell>
        </row>
        <row r="696">
          <cell r="A696">
            <v>2100301</v>
          </cell>
          <cell r="B696" t="str">
            <v>    城市社区卫生机构</v>
          </cell>
          <cell r="C696">
            <v>0</v>
          </cell>
        </row>
        <row r="697">
          <cell r="A697">
            <v>2100302</v>
          </cell>
          <cell r="B697" t="str">
            <v>    乡镇卫生院</v>
          </cell>
          <cell r="C697">
            <v>3532</v>
          </cell>
        </row>
        <row r="698">
          <cell r="A698">
            <v>2100399</v>
          </cell>
          <cell r="B698" t="str">
            <v>    其他基层医疗卫生机构支出</v>
          </cell>
          <cell r="C698">
            <v>379</v>
          </cell>
        </row>
        <row r="699">
          <cell r="A699">
            <v>21004</v>
          </cell>
          <cell r="B699" t="str">
            <v>  公共卫生</v>
          </cell>
          <cell r="C699">
            <v>8002</v>
          </cell>
        </row>
        <row r="700">
          <cell r="A700">
            <v>2100401</v>
          </cell>
          <cell r="B700" t="str">
            <v>    疾病预防控制机构</v>
          </cell>
          <cell r="C700">
            <v>1681</v>
          </cell>
        </row>
        <row r="701">
          <cell r="A701">
            <v>2100402</v>
          </cell>
          <cell r="B701" t="str">
            <v>    卫生监督机构</v>
          </cell>
          <cell r="C701">
            <v>315</v>
          </cell>
        </row>
        <row r="702">
          <cell r="A702">
            <v>2100403</v>
          </cell>
          <cell r="B702" t="str">
            <v>    妇幼保健机构</v>
          </cell>
          <cell r="C702">
            <v>14</v>
          </cell>
        </row>
        <row r="703">
          <cell r="A703">
            <v>2100404</v>
          </cell>
          <cell r="B703" t="str">
            <v>    精神卫生机构</v>
          </cell>
          <cell r="C703">
            <v>0</v>
          </cell>
        </row>
        <row r="704">
          <cell r="A704">
            <v>2100405</v>
          </cell>
          <cell r="B704" t="str">
            <v>    应急救治机构</v>
          </cell>
          <cell r="C704">
            <v>0</v>
          </cell>
        </row>
        <row r="705">
          <cell r="A705">
            <v>2100406</v>
          </cell>
          <cell r="B705" t="str">
            <v>    采供血机构</v>
          </cell>
          <cell r="C705">
            <v>0</v>
          </cell>
        </row>
        <row r="706">
          <cell r="A706">
            <v>2100407</v>
          </cell>
          <cell r="B706" t="str">
            <v>    其他专业公共卫生机构</v>
          </cell>
          <cell r="C706">
            <v>0</v>
          </cell>
        </row>
        <row r="707">
          <cell r="A707">
            <v>2100408</v>
          </cell>
          <cell r="B707" t="str">
            <v>    基本公共卫生服务</v>
          </cell>
          <cell r="C707">
            <v>4051</v>
          </cell>
        </row>
        <row r="708">
          <cell r="A708">
            <v>2100409</v>
          </cell>
          <cell r="B708" t="str">
            <v>    重大公共卫生服务</v>
          </cell>
          <cell r="C708">
            <v>474</v>
          </cell>
        </row>
        <row r="709">
          <cell r="A709">
            <v>2100410</v>
          </cell>
          <cell r="B709" t="str">
            <v>    突发公共卫生事件应急处理</v>
          </cell>
          <cell r="C709">
            <v>1036</v>
          </cell>
        </row>
        <row r="710">
          <cell r="A710">
            <v>2100499</v>
          </cell>
          <cell r="B710" t="str">
            <v>    其他公共卫生支出</v>
          </cell>
          <cell r="C710">
            <v>431</v>
          </cell>
        </row>
        <row r="711">
          <cell r="A711">
            <v>21006</v>
          </cell>
          <cell r="B711" t="str">
            <v>  中医药</v>
          </cell>
          <cell r="C711">
            <v>0</v>
          </cell>
        </row>
        <row r="712">
          <cell r="A712">
            <v>2100601</v>
          </cell>
          <cell r="B712" t="str">
            <v>    中医(民族医)药专项</v>
          </cell>
          <cell r="C712">
            <v>0</v>
          </cell>
        </row>
        <row r="713">
          <cell r="A713">
            <v>2100699</v>
          </cell>
          <cell r="B713" t="str">
            <v>    其他中医药支出</v>
          </cell>
          <cell r="C713">
            <v>0</v>
          </cell>
        </row>
        <row r="714">
          <cell r="A714">
            <v>21007</v>
          </cell>
          <cell r="B714" t="str">
            <v>  计划生育事务</v>
          </cell>
          <cell r="C714">
            <v>2792</v>
          </cell>
        </row>
        <row r="715">
          <cell r="A715">
            <v>2100716</v>
          </cell>
          <cell r="B715" t="str">
            <v>    计划生育机构</v>
          </cell>
          <cell r="C715">
            <v>0</v>
          </cell>
        </row>
        <row r="716">
          <cell r="A716">
            <v>2100717</v>
          </cell>
          <cell r="B716" t="str">
            <v>    计划生育服务</v>
          </cell>
          <cell r="C716">
            <v>1594</v>
          </cell>
        </row>
        <row r="717">
          <cell r="A717">
            <v>2100799</v>
          </cell>
          <cell r="B717" t="str">
            <v>    其他计划生育事务支出</v>
          </cell>
          <cell r="C717">
            <v>1198</v>
          </cell>
        </row>
        <row r="718">
          <cell r="A718">
            <v>21011</v>
          </cell>
          <cell r="B718" t="str">
            <v>  行政事业单位医疗</v>
          </cell>
          <cell r="C718">
            <v>4922</v>
          </cell>
        </row>
        <row r="719">
          <cell r="A719">
            <v>2101101</v>
          </cell>
          <cell r="B719" t="str">
            <v>    行政单位医疗</v>
          </cell>
          <cell r="C719">
            <v>1463</v>
          </cell>
        </row>
        <row r="720">
          <cell r="A720">
            <v>2101102</v>
          </cell>
          <cell r="B720" t="str">
            <v>    事业单位医疗</v>
          </cell>
          <cell r="C720">
            <v>2618</v>
          </cell>
        </row>
        <row r="721">
          <cell r="A721">
            <v>2101103</v>
          </cell>
          <cell r="B721" t="str">
            <v>    公务员医疗补助</v>
          </cell>
          <cell r="C721">
            <v>841</v>
          </cell>
        </row>
        <row r="722">
          <cell r="A722">
            <v>2101199</v>
          </cell>
          <cell r="B722" t="str">
            <v>    其他行政事业单位医疗支出</v>
          </cell>
          <cell r="C722">
            <v>0</v>
          </cell>
        </row>
        <row r="723">
          <cell r="A723">
            <v>21012</v>
          </cell>
          <cell r="B723" t="str">
            <v>  财政对基本医疗保险基金的补助</v>
          </cell>
          <cell r="C723">
            <v>1308</v>
          </cell>
        </row>
        <row r="724">
          <cell r="A724">
            <v>2101201</v>
          </cell>
          <cell r="B724" t="str">
            <v>    财政对职工基本医疗保险基金的补助</v>
          </cell>
          <cell r="C724">
            <v>50</v>
          </cell>
        </row>
        <row r="725">
          <cell r="A725">
            <v>2101202</v>
          </cell>
          <cell r="B725" t="str">
            <v>    财政对城乡居民基本医疗保险基金的补助</v>
          </cell>
          <cell r="C725">
            <v>1258</v>
          </cell>
        </row>
        <row r="726">
          <cell r="A726">
            <v>2101299</v>
          </cell>
          <cell r="B726" t="str">
            <v>    财政对其他基本医疗保险基金的补助</v>
          </cell>
          <cell r="C726">
            <v>0</v>
          </cell>
        </row>
        <row r="727">
          <cell r="A727">
            <v>21013</v>
          </cell>
          <cell r="B727" t="str">
            <v>  医疗救助</v>
          </cell>
          <cell r="C727">
            <v>2476</v>
          </cell>
        </row>
        <row r="728">
          <cell r="A728">
            <v>2101301</v>
          </cell>
          <cell r="B728" t="str">
            <v>    城乡医疗救助</v>
          </cell>
          <cell r="C728">
            <v>2476</v>
          </cell>
        </row>
        <row r="729">
          <cell r="A729">
            <v>2101302</v>
          </cell>
          <cell r="B729" t="str">
            <v>    疾病应急救助</v>
          </cell>
          <cell r="C729">
            <v>0</v>
          </cell>
        </row>
        <row r="730">
          <cell r="A730">
            <v>2101399</v>
          </cell>
          <cell r="B730" t="str">
            <v>    其他医疗救助支出</v>
          </cell>
          <cell r="C730">
            <v>0</v>
          </cell>
        </row>
        <row r="731">
          <cell r="A731">
            <v>21014</v>
          </cell>
          <cell r="B731" t="str">
            <v>  优抚对象医疗</v>
          </cell>
          <cell r="C731">
            <v>428</v>
          </cell>
        </row>
        <row r="732">
          <cell r="A732">
            <v>2101401</v>
          </cell>
          <cell r="B732" t="str">
            <v>    优抚对象医疗补助</v>
          </cell>
          <cell r="C732">
            <v>104</v>
          </cell>
        </row>
        <row r="733">
          <cell r="A733">
            <v>2101499</v>
          </cell>
          <cell r="B733" t="str">
            <v>    其他优抚对象医疗支出</v>
          </cell>
          <cell r="C733">
            <v>324</v>
          </cell>
        </row>
        <row r="734">
          <cell r="A734">
            <v>21015</v>
          </cell>
          <cell r="B734" t="str">
            <v>  医疗保障管理事务</v>
          </cell>
          <cell r="C734">
            <v>425</v>
          </cell>
        </row>
        <row r="735">
          <cell r="A735">
            <v>2101501</v>
          </cell>
          <cell r="B735" t="str">
            <v>    行政运行</v>
          </cell>
          <cell r="C735">
            <v>130</v>
          </cell>
        </row>
        <row r="736">
          <cell r="A736">
            <v>2101502</v>
          </cell>
          <cell r="B736" t="str">
            <v>    一般行政管理事务</v>
          </cell>
          <cell r="C736">
            <v>0</v>
          </cell>
        </row>
        <row r="737">
          <cell r="A737">
            <v>2101503</v>
          </cell>
          <cell r="B737" t="str">
            <v>    机关服务</v>
          </cell>
          <cell r="C737">
            <v>0</v>
          </cell>
        </row>
        <row r="738">
          <cell r="A738">
            <v>2101504</v>
          </cell>
          <cell r="B738" t="str">
            <v>    信息化建设</v>
          </cell>
          <cell r="C738">
            <v>25</v>
          </cell>
        </row>
        <row r="739">
          <cell r="A739">
            <v>2101505</v>
          </cell>
          <cell r="B739" t="str">
            <v>    医疗保障政策管理</v>
          </cell>
          <cell r="C739">
            <v>45</v>
          </cell>
        </row>
        <row r="740">
          <cell r="A740">
            <v>2101506</v>
          </cell>
          <cell r="B740" t="str">
            <v>    医疗保障经办事务</v>
          </cell>
          <cell r="C740">
            <v>0</v>
          </cell>
        </row>
        <row r="741">
          <cell r="A741">
            <v>2101550</v>
          </cell>
          <cell r="B741" t="str">
            <v>    事业运行</v>
          </cell>
          <cell r="C741">
            <v>225</v>
          </cell>
        </row>
        <row r="742">
          <cell r="A742">
            <v>2101599</v>
          </cell>
          <cell r="B742" t="str">
            <v>    其他医疗保障管理事务支出</v>
          </cell>
          <cell r="C742">
            <v>0</v>
          </cell>
        </row>
        <row r="743">
          <cell r="A743">
            <v>21016</v>
          </cell>
          <cell r="B743" t="str">
            <v>  老龄卫生健康事务(款)</v>
          </cell>
          <cell r="C743">
            <v>0</v>
          </cell>
        </row>
        <row r="744">
          <cell r="A744">
            <v>2101601</v>
          </cell>
          <cell r="B744" t="str">
            <v>    老龄卫生健康事务(项)</v>
          </cell>
          <cell r="C744">
            <v>0</v>
          </cell>
        </row>
        <row r="745">
          <cell r="A745">
            <v>21099</v>
          </cell>
          <cell r="B745" t="str">
            <v>  其他卫生健康支出(款)</v>
          </cell>
          <cell r="C745">
            <v>465</v>
          </cell>
        </row>
        <row r="746">
          <cell r="A746">
            <v>2109999</v>
          </cell>
          <cell r="B746" t="str">
            <v>    其他卫生健康支出(项)</v>
          </cell>
          <cell r="C746">
            <v>465</v>
          </cell>
        </row>
        <row r="747">
          <cell r="A747">
            <v>211</v>
          </cell>
          <cell r="B747" t="str">
            <v>节能环保支出</v>
          </cell>
          <cell r="C747">
            <v>11635</v>
          </cell>
        </row>
        <row r="748">
          <cell r="A748">
            <v>21101</v>
          </cell>
          <cell r="B748" t="str">
            <v>  环境保护管理事务</v>
          </cell>
          <cell r="C748">
            <v>79</v>
          </cell>
        </row>
        <row r="749">
          <cell r="A749">
            <v>2110101</v>
          </cell>
          <cell r="B749" t="str">
            <v>    行政运行</v>
          </cell>
          <cell r="C749">
            <v>22</v>
          </cell>
        </row>
        <row r="750">
          <cell r="A750">
            <v>2110102</v>
          </cell>
          <cell r="B750" t="str">
            <v>    一般行政管理事务</v>
          </cell>
          <cell r="C750">
            <v>19</v>
          </cell>
        </row>
        <row r="751">
          <cell r="A751">
            <v>2110103</v>
          </cell>
          <cell r="B751" t="str">
            <v>    机关服务</v>
          </cell>
          <cell r="C751">
            <v>0</v>
          </cell>
        </row>
        <row r="752">
          <cell r="A752">
            <v>2110104</v>
          </cell>
          <cell r="B752" t="str">
            <v>    生态环境保护宣传</v>
          </cell>
          <cell r="C752">
            <v>8</v>
          </cell>
        </row>
        <row r="753">
          <cell r="A753">
            <v>2110105</v>
          </cell>
          <cell r="B753" t="str">
            <v>    环境保护法规、规划及标准</v>
          </cell>
          <cell r="C753">
            <v>0</v>
          </cell>
        </row>
        <row r="754">
          <cell r="A754">
            <v>2110106</v>
          </cell>
          <cell r="B754" t="str">
            <v>    生态环境国际合作及履约</v>
          </cell>
          <cell r="C754">
            <v>0</v>
          </cell>
        </row>
        <row r="755">
          <cell r="A755">
            <v>2110107</v>
          </cell>
          <cell r="B755" t="str">
            <v>    生态环境保护行政许可</v>
          </cell>
          <cell r="C755">
            <v>0</v>
          </cell>
        </row>
        <row r="756">
          <cell r="A756">
            <v>2110108</v>
          </cell>
          <cell r="B756" t="str">
            <v>    应对气候变化管理事务</v>
          </cell>
          <cell r="C756">
            <v>0</v>
          </cell>
        </row>
        <row r="757">
          <cell r="A757">
            <v>2110199</v>
          </cell>
          <cell r="B757" t="str">
            <v>    其他环境保护管理事务支出</v>
          </cell>
          <cell r="C757">
            <v>30</v>
          </cell>
        </row>
        <row r="758">
          <cell r="A758">
            <v>21102</v>
          </cell>
          <cell r="B758" t="str">
            <v>  环境监测与监察</v>
          </cell>
          <cell r="C758">
            <v>15</v>
          </cell>
        </row>
        <row r="759">
          <cell r="A759">
            <v>2110203</v>
          </cell>
          <cell r="B759" t="str">
            <v>    建设项目环评审查与监督</v>
          </cell>
          <cell r="C759">
            <v>0</v>
          </cell>
        </row>
        <row r="760">
          <cell r="A760">
            <v>2110204</v>
          </cell>
          <cell r="B760" t="str">
            <v>    核与辐射安全监督</v>
          </cell>
          <cell r="C760">
            <v>0</v>
          </cell>
        </row>
        <row r="761">
          <cell r="A761">
            <v>2110299</v>
          </cell>
          <cell r="B761" t="str">
            <v>    其他环境监测与监察支出</v>
          </cell>
          <cell r="C761">
            <v>15</v>
          </cell>
        </row>
        <row r="762">
          <cell r="A762">
            <v>21103</v>
          </cell>
          <cell r="B762" t="str">
            <v>  污染防治</v>
          </cell>
          <cell r="C762">
            <v>-422</v>
          </cell>
        </row>
        <row r="763">
          <cell r="A763">
            <v>2110301</v>
          </cell>
          <cell r="B763" t="str">
            <v>    大气</v>
          </cell>
          <cell r="C763">
            <v>35</v>
          </cell>
        </row>
        <row r="764">
          <cell r="A764">
            <v>2110302</v>
          </cell>
          <cell r="B764" t="str">
            <v>    水体</v>
          </cell>
          <cell r="C764">
            <v>128</v>
          </cell>
        </row>
        <row r="765">
          <cell r="A765">
            <v>2110303</v>
          </cell>
          <cell r="B765" t="str">
            <v>    噪声</v>
          </cell>
          <cell r="C765">
            <v>0</v>
          </cell>
        </row>
        <row r="766">
          <cell r="A766">
            <v>2110304</v>
          </cell>
          <cell r="B766" t="str">
            <v>    固体废弃物与化学品</v>
          </cell>
          <cell r="C766">
            <v>0</v>
          </cell>
        </row>
        <row r="767">
          <cell r="A767">
            <v>2110305</v>
          </cell>
          <cell r="B767" t="str">
            <v>    放射源和放射性废物监管</v>
          </cell>
          <cell r="C767">
            <v>0</v>
          </cell>
        </row>
        <row r="768">
          <cell r="A768">
            <v>2110306</v>
          </cell>
          <cell r="B768" t="str">
            <v>    辐射</v>
          </cell>
          <cell r="C768">
            <v>0</v>
          </cell>
        </row>
        <row r="769">
          <cell r="A769">
            <v>2110307</v>
          </cell>
          <cell r="B769" t="str">
            <v>    土壤</v>
          </cell>
          <cell r="C769">
            <v>0</v>
          </cell>
        </row>
        <row r="770">
          <cell r="A770">
            <v>2110399</v>
          </cell>
          <cell r="B770" t="str">
            <v>    其他污染防治支出</v>
          </cell>
          <cell r="C770">
            <v>-585</v>
          </cell>
        </row>
        <row r="771">
          <cell r="A771">
            <v>21104</v>
          </cell>
          <cell r="B771" t="str">
            <v>  自然生态保护</v>
          </cell>
          <cell r="C771">
            <v>1721</v>
          </cell>
        </row>
        <row r="772">
          <cell r="A772">
            <v>2110401</v>
          </cell>
          <cell r="B772" t="str">
            <v>    生态保护</v>
          </cell>
          <cell r="C772">
            <v>0</v>
          </cell>
        </row>
        <row r="773">
          <cell r="A773">
            <v>2110402</v>
          </cell>
          <cell r="B773" t="str">
            <v>    农村环境保护</v>
          </cell>
          <cell r="C773">
            <v>1721</v>
          </cell>
        </row>
        <row r="774">
          <cell r="A774">
            <v>2110404</v>
          </cell>
          <cell r="B774" t="str">
            <v>    生物及物种资源保护</v>
          </cell>
          <cell r="C774">
            <v>0</v>
          </cell>
        </row>
        <row r="775">
          <cell r="A775">
            <v>2110499</v>
          </cell>
          <cell r="B775" t="str">
            <v>    其他自然生态保护支出</v>
          </cell>
          <cell r="C775">
            <v>0</v>
          </cell>
        </row>
        <row r="776">
          <cell r="A776">
            <v>21105</v>
          </cell>
          <cell r="B776" t="str">
            <v>  天然林保护</v>
          </cell>
          <cell r="C776">
            <v>8</v>
          </cell>
        </row>
        <row r="777">
          <cell r="A777">
            <v>2110501</v>
          </cell>
          <cell r="B777" t="str">
            <v>    森林管护</v>
          </cell>
          <cell r="C777">
            <v>0</v>
          </cell>
        </row>
        <row r="778">
          <cell r="A778">
            <v>2110502</v>
          </cell>
          <cell r="B778" t="str">
            <v>    社会保险补助</v>
          </cell>
          <cell r="C778">
            <v>0</v>
          </cell>
        </row>
        <row r="779">
          <cell r="A779">
            <v>2110503</v>
          </cell>
          <cell r="B779" t="str">
            <v>    政策性社会性支出补助</v>
          </cell>
          <cell r="C779">
            <v>0</v>
          </cell>
        </row>
        <row r="780">
          <cell r="A780">
            <v>2110506</v>
          </cell>
          <cell r="B780" t="str">
            <v>    天然林保护工程建设</v>
          </cell>
          <cell r="C780">
            <v>0</v>
          </cell>
        </row>
        <row r="781">
          <cell r="A781">
            <v>2110507</v>
          </cell>
          <cell r="B781" t="str">
            <v>    停伐补助</v>
          </cell>
          <cell r="C781">
            <v>8</v>
          </cell>
        </row>
        <row r="782">
          <cell r="A782">
            <v>2110599</v>
          </cell>
          <cell r="B782" t="str">
            <v>    其他天然林保护支出</v>
          </cell>
          <cell r="C782">
            <v>0</v>
          </cell>
        </row>
        <row r="783">
          <cell r="A783">
            <v>21106</v>
          </cell>
          <cell r="B783" t="str">
            <v>  退耕还林还草</v>
          </cell>
          <cell r="C783">
            <v>0</v>
          </cell>
        </row>
        <row r="784">
          <cell r="A784">
            <v>2110602</v>
          </cell>
          <cell r="B784" t="str">
            <v>    退耕现金</v>
          </cell>
          <cell r="C784">
            <v>0</v>
          </cell>
        </row>
        <row r="785">
          <cell r="A785">
            <v>2110603</v>
          </cell>
          <cell r="B785" t="str">
            <v>    退耕还林粮食折现补贴</v>
          </cell>
          <cell r="C785">
            <v>0</v>
          </cell>
        </row>
        <row r="786">
          <cell r="A786">
            <v>2110604</v>
          </cell>
          <cell r="B786" t="str">
            <v>    退耕还林粮食费用补贴</v>
          </cell>
          <cell r="C786">
            <v>0</v>
          </cell>
        </row>
        <row r="787">
          <cell r="A787">
            <v>2110605</v>
          </cell>
          <cell r="B787" t="str">
            <v>    退耕还林工程建设</v>
          </cell>
          <cell r="C787">
            <v>0</v>
          </cell>
        </row>
        <row r="788">
          <cell r="A788">
            <v>2110699</v>
          </cell>
          <cell r="B788" t="str">
            <v>    其他退耕还林还草支出</v>
          </cell>
          <cell r="C788">
            <v>0</v>
          </cell>
        </row>
        <row r="789">
          <cell r="A789">
            <v>21107</v>
          </cell>
          <cell r="B789" t="str">
            <v>  风沙荒漠治理</v>
          </cell>
          <cell r="C789">
            <v>0</v>
          </cell>
        </row>
        <row r="790">
          <cell r="A790">
            <v>2110704</v>
          </cell>
          <cell r="B790" t="str">
            <v>    京津风沙源治理工程建设</v>
          </cell>
          <cell r="C790">
            <v>0</v>
          </cell>
        </row>
        <row r="791">
          <cell r="A791">
            <v>2110799</v>
          </cell>
          <cell r="B791" t="str">
            <v>    其他风沙荒漠治理支出</v>
          </cell>
          <cell r="C791">
            <v>0</v>
          </cell>
        </row>
        <row r="792">
          <cell r="A792">
            <v>21108</v>
          </cell>
          <cell r="B792" t="str">
            <v>  退牧还草</v>
          </cell>
          <cell r="C792">
            <v>0</v>
          </cell>
        </row>
        <row r="793">
          <cell r="A793">
            <v>2110804</v>
          </cell>
          <cell r="B793" t="str">
            <v>    退牧还草工程建设</v>
          </cell>
          <cell r="C793">
            <v>0</v>
          </cell>
        </row>
        <row r="794">
          <cell r="A794">
            <v>2110899</v>
          </cell>
          <cell r="B794" t="str">
            <v>    其他退牧还草支出</v>
          </cell>
          <cell r="C794">
            <v>0</v>
          </cell>
        </row>
        <row r="795">
          <cell r="A795">
            <v>21109</v>
          </cell>
          <cell r="B795" t="str">
            <v>  已垦草原退耕还草(款)</v>
          </cell>
          <cell r="C795">
            <v>0</v>
          </cell>
        </row>
        <row r="796">
          <cell r="A796">
            <v>2110901</v>
          </cell>
          <cell r="B796" t="str">
            <v>    已垦草原退耕还草(项)</v>
          </cell>
          <cell r="C796">
            <v>0</v>
          </cell>
        </row>
        <row r="797">
          <cell r="A797">
            <v>21110</v>
          </cell>
          <cell r="B797" t="str">
            <v>  能源节约利用(款)</v>
          </cell>
          <cell r="C797">
            <v>213</v>
          </cell>
        </row>
        <row r="798">
          <cell r="A798">
            <v>2111001</v>
          </cell>
          <cell r="B798" t="str">
            <v>    能源节约利用(项)</v>
          </cell>
          <cell r="C798">
            <v>213</v>
          </cell>
        </row>
        <row r="799">
          <cell r="A799">
            <v>21111</v>
          </cell>
          <cell r="B799" t="str">
            <v>  污染减排</v>
          </cell>
          <cell r="C799">
            <v>21</v>
          </cell>
        </row>
        <row r="800">
          <cell r="A800">
            <v>2111101</v>
          </cell>
          <cell r="B800" t="str">
            <v>    生态环境监测与信息</v>
          </cell>
          <cell r="C800">
            <v>0</v>
          </cell>
        </row>
        <row r="801">
          <cell r="A801">
            <v>2111102</v>
          </cell>
          <cell r="B801" t="str">
            <v>    生态环境执法监察</v>
          </cell>
          <cell r="C801">
            <v>21</v>
          </cell>
        </row>
        <row r="802">
          <cell r="A802">
            <v>2111103</v>
          </cell>
          <cell r="B802" t="str">
            <v>    减排专项支出</v>
          </cell>
          <cell r="C802">
            <v>0</v>
          </cell>
        </row>
        <row r="803">
          <cell r="A803">
            <v>2111104</v>
          </cell>
          <cell r="B803" t="str">
            <v>    清洁生产专项支出</v>
          </cell>
          <cell r="C803">
            <v>0</v>
          </cell>
        </row>
        <row r="804">
          <cell r="A804">
            <v>2111199</v>
          </cell>
          <cell r="B804" t="str">
            <v>    其他污染减排支出</v>
          </cell>
          <cell r="C804">
            <v>0</v>
          </cell>
        </row>
        <row r="805">
          <cell r="A805">
            <v>21112</v>
          </cell>
          <cell r="B805" t="str">
            <v>  可再生能源(款)</v>
          </cell>
          <cell r="C805">
            <v>0</v>
          </cell>
        </row>
        <row r="806">
          <cell r="A806">
            <v>2111201</v>
          </cell>
          <cell r="B806" t="str">
            <v>    可再生能源(项)</v>
          </cell>
          <cell r="C806">
            <v>0</v>
          </cell>
        </row>
        <row r="807">
          <cell r="A807">
            <v>21113</v>
          </cell>
          <cell r="B807" t="str">
            <v>  循环经济(款)</v>
          </cell>
          <cell r="C807">
            <v>0</v>
          </cell>
        </row>
        <row r="808">
          <cell r="A808">
            <v>2111301</v>
          </cell>
          <cell r="B808" t="str">
            <v>    循环经济(项)</v>
          </cell>
          <cell r="C808">
            <v>0</v>
          </cell>
        </row>
        <row r="809">
          <cell r="A809">
            <v>21114</v>
          </cell>
          <cell r="B809" t="str">
            <v>  能源管理事务</v>
          </cell>
          <cell r="C809">
            <v>0</v>
          </cell>
        </row>
        <row r="810">
          <cell r="A810">
            <v>2111401</v>
          </cell>
          <cell r="B810" t="str">
            <v>    行政运行</v>
          </cell>
          <cell r="C810">
            <v>0</v>
          </cell>
        </row>
        <row r="811">
          <cell r="A811">
            <v>2111402</v>
          </cell>
          <cell r="B811" t="str">
            <v>    一般行政管理事务</v>
          </cell>
          <cell r="C811">
            <v>0</v>
          </cell>
        </row>
        <row r="812">
          <cell r="A812">
            <v>2111403</v>
          </cell>
          <cell r="B812" t="str">
            <v>    机关服务</v>
          </cell>
          <cell r="C812">
            <v>0</v>
          </cell>
        </row>
        <row r="813">
          <cell r="A813">
            <v>2111404</v>
          </cell>
          <cell r="B813" t="str">
            <v>    能源预测预警</v>
          </cell>
          <cell r="C813">
            <v>0</v>
          </cell>
        </row>
        <row r="814">
          <cell r="A814">
            <v>2111405</v>
          </cell>
          <cell r="B814" t="str">
            <v>    能源战略规划与实施</v>
          </cell>
          <cell r="C814">
            <v>0</v>
          </cell>
        </row>
        <row r="815">
          <cell r="A815">
            <v>2111406</v>
          </cell>
          <cell r="B815" t="str">
            <v>    能源科技装备</v>
          </cell>
          <cell r="C815">
            <v>0</v>
          </cell>
        </row>
        <row r="816">
          <cell r="A816">
            <v>2111407</v>
          </cell>
          <cell r="B816" t="str">
            <v>    能源行业管理</v>
          </cell>
          <cell r="C816">
            <v>0</v>
          </cell>
        </row>
        <row r="817">
          <cell r="A817">
            <v>2111408</v>
          </cell>
          <cell r="B817" t="str">
            <v>    能源管理</v>
          </cell>
          <cell r="C817">
            <v>0</v>
          </cell>
        </row>
        <row r="818">
          <cell r="A818">
            <v>2111409</v>
          </cell>
          <cell r="B818" t="str">
            <v>    石油储备发展管理</v>
          </cell>
          <cell r="C818">
            <v>0</v>
          </cell>
        </row>
        <row r="819">
          <cell r="A819">
            <v>2111410</v>
          </cell>
          <cell r="B819" t="str">
            <v>    能源调查</v>
          </cell>
          <cell r="C819">
            <v>0</v>
          </cell>
        </row>
        <row r="820">
          <cell r="A820">
            <v>2111411</v>
          </cell>
          <cell r="B820" t="str">
            <v>    信息化建设</v>
          </cell>
          <cell r="C820">
            <v>0</v>
          </cell>
        </row>
        <row r="821">
          <cell r="A821">
            <v>2111413</v>
          </cell>
          <cell r="B821" t="str">
            <v>    农村电网建设</v>
          </cell>
          <cell r="C821">
            <v>0</v>
          </cell>
        </row>
        <row r="822">
          <cell r="A822">
            <v>2111450</v>
          </cell>
          <cell r="B822" t="str">
            <v>    事业运行</v>
          </cell>
          <cell r="C822">
            <v>0</v>
          </cell>
        </row>
        <row r="823">
          <cell r="A823">
            <v>2111499</v>
          </cell>
          <cell r="B823" t="str">
            <v>    其他能源管理事务支出</v>
          </cell>
          <cell r="C823">
            <v>0</v>
          </cell>
        </row>
        <row r="824">
          <cell r="A824">
            <v>21199</v>
          </cell>
          <cell r="B824" t="str">
            <v>  其他节能环保支出(款)</v>
          </cell>
          <cell r="C824">
            <v>10000</v>
          </cell>
        </row>
        <row r="825">
          <cell r="A825">
            <v>2119999</v>
          </cell>
          <cell r="B825" t="str">
            <v>    其他节能环保支出(项)</v>
          </cell>
          <cell r="C825">
            <v>10000</v>
          </cell>
        </row>
        <row r="826">
          <cell r="A826">
            <v>212</v>
          </cell>
          <cell r="B826" t="str">
            <v>城乡社区支出</v>
          </cell>
          <cell r="C826">
            <v>46102</v>
          </cell>
        </row>
        <row r="827">
          <cell r="A827">
            <v>21201</v>
          </cell>
          <cell r="B827" t="str">
            <v>  城乡社区管理事务</v>
          </cell>
          <cell r="C827">
            <v>5931</v>
          </cell>
        </row>
        <row r="828">
          <cell r="A828">
            <v>2120101</v>
          </cell>
          <cell r="B828" t="str">
            <v>    行政运行</v>
          </cell>
          <cell r="C828">
            <v>239</v>
          </cell>
        </row>
        <row r="829">
          <cell r="A829">
            <v>2120102</v>
          </cell>
          <cell r="B829" t="str">
            <v>    一般行政管理事务</v>
          </cell>
          <cell r="C829">
            <v>53</v>
          </cell>
        </row>
        <row r="830">
          <cell r="A830">
            <v>2120103</v>
          </cell>
          <cell r="B830" t="str">
            <v>    机关服务</v>
          </cell>
          <cell r="C830">
            <v>0</v>
          </cell>
        </row>
        <row r="831">
          <cell r="A831">
            <v>2120104</v>
          </cell>
          <cell r="B831" t="str">
            <v>    城管执法</v>
          </cell>
          <cell r="C831">
            <v>2010</v>
          </cell>
        </row>
        <row r="832">
          <cell r="A832">
            <v>2120105</v>
          </cell>
          <cell r="B832" t="str">
            <v>    工程建设标准规范编制与监管</v>
          </cell>
          <cell r="C832">
            <v>0</v>
          </cell>
        </row>
        <row r="833">
          <cell r="A833">
            <v>2120106</v>
          </cell>
          <cell r="B833" t="str">
            <v>    工程建设管理</v>
          </cell>
          <cell r="C833">
            <v>179</v>
          </cell>
        </row>
        <row r="834">
          <cell r="A834">
            <v>2120107</v>
          </cell>
          <cell r="B834" t="str">
            <v>    市政公用行业市场监管</v>
          </cell>
          <cell r="C834">
            <v>31</v>
          </cell>
        </row>
        <row r="835">
          <cell r="A835">
            <v>2120109</v>
          </cell>
          <cell r="B835" t="str">
            <v>    住宅建设与房地产市场监管</v>
          </cell>
          <cell r="C835">
            <v>48</v>
          </cell>
        </row>
        <row r="836">
          <cell r="A836">
            <v>2120110</v>
          </cell>
          <cell r="B836" t="str">
            <v>    执业资格注册、资质审查</v>
          </cell>
          <cell r="C836">
            <v>0</v>
          </cell>
        </row>
        <row r="837">
          <cell r="A837">
            <v>2120199</v>
          </cell>
          <cell r="B837" t="str">
            <v>    其他城乡社区管理事务支出</v>
          </cell>
          <cell r="C837">
            <v>3371</v>
          </cell>
        </row>
        <row r="838">
          <cell r="A838">
            <v>21202</v>
          </cell>
          <cell r="B838" t="str">
            <v>  城乡社区规划与管理(款)</v>
          </cell>
          <cell r="C838">
            <v>137</v>
          </cell>
        </row>
        <row r="839">
          <cell r="A839">
            <v>2120201</v>
          </cell>
          <cell r="B839" t="str">
            <v>    城乡社区规划与管理(项)</v>
          </cell>
          <cell r="C839">
            <v>137</v>
          </cell>
        </row>
        <row r="840">
          <cell r="A840">
            <v>21203</v>
          </cell>
          <cell r="B840" t="str">
            <v>  城乡社区公共设施</v>
          </cell>
          <cell r="C840">
            <v>28274</v>
          </cell>
        </row>
        <row r="841">
          <cell r="A841">
            <v>2120303</v>
          </cell>
          <cell r="B841" t="str">
            <v>    小城镇基础设施建设</v>
          </cell>
          <cell r="C841">
            <v>10092</v>
          </cell>
        </row>
        <row r="842">
          <cell r="A842">
            <v>2120399</v>
          </cell>
          <cell r="B842" t="str">
            <v>    其他城乡社区公共设施支出</v>
          </cell>
          <cell r="C842">
            <v>18182</v>
          </cell>
        </row>
        <row r="843">
          <cell r="A843">
            <v>21205</v>
          </cell>
          <cell r="B843" t="str">
            <v>  城乡社区环境卫生(款)</v>
          </cell>
          <cell r="C843">
            <v>6114</v>
          </cell>
        </row>
        <row r="844">
          <cell r="A844">
            <v>2120501</v>
          </cell>
          <cell r="B844" t="str">
            <v>    城乡社区环境卫生(项)</v>
          </cell>
          <cell r="C844">
            <v>6114</v>
          </cell>
        </row>
        <row r="845">
          <cell r="A845">
            <v>21206</v>
          </cell>
          <cell r="B845" t="str">
            <v>  建设市场管理与监督(款)</v>
          </cell>
          <cell r="C845">
            <v>0</v>
          </cell>
        </row>
        <row r="846">
          <cell r="A846">
            <v>2120601</v>
          </cell>
          <cell r="B846" t="str">
            <v>    建设市场管理与监督(项)</v>
          </cell>
          <cell r="C846">
            <v>0</v>
          </cell>
        </row>
        <row r="847">
          <cell r="A847">
            <v>21299</v>
          </cell>
          <cell r="B847" t="str">
            <v>  其他城乡社区支出(款)</v>
          </cell>
          <cell r="C847">
            <v>5646</v>
          </cell>
        </row>
        <row r="848">
          <cell r="A848">
            <v>2129999</v>
          </cell>
          <cell r="B848" t="str">
            <v>    其他城乡社区支出(项)</v>
          </cell>
          <cell r="C848">
            <v>5646</v>
          </cell>
        </row>
        <row r="849">
          <cell r="A849">
            <v>213</v>
          </cell>
          <cell r="B849" t="str">
            <v>农林水支出</v>
          </cell>
          <cell r="C849">
            <v>38687</v>
          </cell>
        </row>
        <row r="850">
          <cell r="A850">
            <v>21301</v>
          </cell>
          <cell r="B850" t="str">
            <v>  农业农村</v>
          </cell>
          <cell r="C850">
            <v>14056</v>
          </cell>
        </row>
        <row r="851">
          <cell r="A851">
            <v>2130101</v>
          </cell>
          <cell r="B851" t="str">
            <v>    行政运行</v>
          </cell>
          <cell r="C851">
            <v>1888</v>
          </cell>
        </row>
        <row r="852">
          <cell r="A852">
            <v>2130102</v>
          </cell>
          <cell r="B852" t="str">
            <v>    一般行政管理事务</v>
          </cell>
          <cell r="C852">
            <v>129</v>
          </cell>
        </row>
        <row r="853">
          <cell r="A853">
            <v>2130103</v>
          </cell>
          <cell r="B853" t="str">
            <v>    机关服务</v>
          </cell>
          <cell r="C853">
            <v>0</v>
          </cell>
        </row>
        <row r="854">
          <cell r="A854">
            <v>2130104</v>
          </cell>
          <cell r="B854" t="str">
            <v>    事业运行</v>
          </cell>
          <cell r="C854">
            <v>2787</v>
          </cell>
        </row>
        <row r="855">
          <cell r="A855">
            <v>2130105</v>
          </cell>
          <cell r="B855" t="str">
            <v>    农垦运行</v>
          </cell>
          <cell r="C855">
            <v>0</v>
          </cell>
        </row>
        <row r="856">
          <cell r="A856">
            <v>2130106</v>
          </cell>
          <cell r="B856" t="str">
            <v>    科技转化与推广服务</v>
          </cell>
          <cell r="C856">
            <v>124</v>
          </cell>
        </row>
        <row r="857">
          <cell r="A857">
            <v>2130108</v>
          </cell>
          <cell r="B857" t="str">
            <v>    病虫害控制</v>
          </cell>
          <cell r="C857">
            <v>214</v>
          </cell>
        </row>
        <row r="858">
          <cell r="A858">
            <v>2130109</v>
          </cell>
          <cell r="B858" t="str">
            <v>    农产品质量安全</v>
          </cell>
          <cell r="C858">
            <v>59</v>
          </cell>
        </row>
        <row r="859">
          <cell r="A859">
            <v>2130110</v>
          </cell>
          <cell r="B859" t="str">
            <v>    执法监管</v>
          </cell>
          <cell r="C859">
            <v>26</v>
          </cell>
        </row>
        <row r="860">
          <cell r="A860">
            <v>2130111</v>
          </cell>
          <cell r="B860" t="str">
            <v>    统计监测与信息服务</v>
          </cell>
          <cell r="C860">
            <v>2</v>
          </cell>
        </row>
        <row r="861">
          <cell r="A861">
            <v>2130112</v>
          </cell>
          <cell r="B861" t="str">
            <v>    行业业务管理</v>
          </cell>
          <cell r="C861">
            <v>0</v>
          </cell>
        </row>
        <row r="862">
          <cell r="A862">
            <v>2130114</v>
          </cell>
          <cell r="B862" t="str">
            <v>    对外交流与合作</v>
          </cell>
          <cell r="C862">
            <v>0</v>
          </cell>
        </row>
        <row r="863">
          <cell r="A863">
            <v>2130119</v>
          </cell>
          <cell r="B863" t="str">
            <v>    防灾救灾</v>
          </cell>
          <cell r="C863">
            <v>0</v>
          </cell>
        </row>
        <row r="864">
          <cell r="A864">
            <v>2130120</v>
          </cell>
          <cell r="B864" t="str">
            <v>    稳定农民收入补贴</v>
          </cell>
          <cell r="C864">
            <v>0</v>
          </cell>
        </row>
        <row r="865">
          <cell r="A865">
            <v>2130121</v>
          </cell>
          <cell r="B865" t="str">
            <v>    农业结构调整补贴</v>
          </cell>
          <cell r="C865">
            <v>0</v>
          </cell>
        </row>
        <row r="866">
          <cell r="A866">
            <v>2130122</v>
          </cell>
          <cell r="B866" t="str">
            <v>    农业生产发展</v>
          </cell>
          <cell r="C866">
            <v>5058</v>
          </cell>
        </row>
        <row r="867">
          <cell r="A867">
            <v>2130124</v>
          </cell>
          <cell r="B867" t="str">
            <v>    农村合作经济</v>
          </cell>
          <cell r="C867">
            <v>10</v>
          </cell>
        </row>
        <row r="868">
          <cell r="A868">
            <v>2130125</v>
          </cell>
          <cell r="B868" t="str">
            <v>    农产品加工与促销</v>
          </cell>
          <cell r="C868">
            <v>100</v>
          </cell>
        </row>
        <row r="869">
          <cell r="A869">
            <v>2130126</v>
          </cell>
          <cell r="B869" t="str">
            <v>    农村社会事业</v>
          </cell>
          <cell r="C869">
            <v>883</v>
          </cell>
        </row>
        <row r="870">
          <cell r="A870">
            <v>2130135</v>
          </cell>
          <cell r="B870" t="str">
            <v>    农业资源保护修复与利用</v>
          </cell>
          <cell r="C870">
            <v>8</v>
          </cell>
        </row>
        <row r="871">
          <cell r="A871">
            <v>2130142</v>
          </cell>
          <cell r="B871" t="str">
            <v>    农村道路建设</v>
          </cell>
          <cell r="C871">
            <v>0</v>
          </cell>
        </row>
        <row r="872">
          <cell r="A872">
            <v>2130148</v>
          </cell>
          <cell r="B872" t="str">
            <v>    成品油价格改革对渔业的补贴</v>
          </cell>
          <cell r="C872">
            <v>1</v>
          </cell>
        </row>
        <row r="873">
          <cell r="A873">
            <v>2130152</v>
          </cell>
          <cell r="B873" t="str">
            <v>    对高校毕业生到基层任职补助</v>
          </cell>
          <cell r="C873">
            <v>0</v>
          </cell>
        </row>
        <row r="874">
          <cell r="A874">
            <v>2130153</v>
          </cell>
          <cell r="B874" t="str">
            <v>    农田建设</v>
          </cell>
          <cell r="C874">
            <v>2445</v>
          </cell>
        </row>
        <row r="875">
          <cell r="A875">
            <v>2130199</v>
          </cell>
          <cell r="B875" t="str">
            <v>    其他农业农村支出</v>
          </cell>
          <cell r="C875">
            <v>322</v>
          </cell>
        </row>
        <row r="876">
          <cell r="A876">
            <v>21302</v>
          </cell>
          <cell r="B876" t="str">
            <v>  林业和草原</v>
          </cell>
          <cell r="C876">
            <v>3025</v>
          </cell>
        </row>
        <row r="877">
          <cell r="A877">
            <v>2130201</v>
          </cell>
          <cell r="B877" t="str">
            <v>    行政运行</v>
          </cell>
          <cell r="C877">
            <v>23</v>
          </cell>
        </row>
        <row r="878">
          <cell r="A878">
            <v>2130202</v>
          </cell>
          <cell r="B878" t="str">
            <v>    一般行政管理事务</v>
          </cell>
          <cell r="C878">
            <v>24</v>
          </cell>
        </row>
        <row r="879">
          <cell r="A879">
            <v>2130203</v>
          </cell>
          <cell r="B879" t="str">
            <v>    机关服务</v>
          </cell>
          <cell r="C879">
            <v>0</v>
          </cell>
        </row>
        <row r="880">
          <cell r="A880">
            <v>2130204</v>
          </cell>
          <cell r="B880" t="str">
            <v>    事业机构</v>
          </cell>
          <cell r="C880">
            <v>1041</v>
          </cell>
        </row>
        <row r="881">
          <cell r="A881">
            <v>2130205</v>
          </cell>
          <cell r="B881" t="str">
            <v>    森林资源培育</v>
          </cell>
          <cell r="C881">
            <v>1</v>
          </cell>
        </row>
        <row r="882">
          <cell r="A882">
            <v>2130206</v>
          </cell>
          <cell r="B882" t="str">
            <v>    技术推广与转化</v>
          </cell>
          <cell r="C882">
            <v>0</v>
          </cell>
        </row>
        <row r="883">
          <cell r="A883">
            <v>2130207</v>
          </cell>
          <cell r="B883" t="str">
            <v>    森林资源管理</v>
          </cell>
          <cell r="C883">
            <v>215</v>
          </cell>
        </row>
        <row r="884">
          <cell r="A884">
            <v>2130209</v>
          </cell>
          <cell r="B884" t="str">
            <v>    森林生态效益补偿</v>
          </cell>
          <cell r="C884">
            <v>279</v>
          </cell>
        </row>
        <row r="885">
          <cell r="A885">
            <v>2130210</v>
          </cell>
          <cell r="B885" t="str">
            <v>    自然保护区等管理</v>
          </cell>
          <cell r="C885">
            <v>0</v>
          </cell>
        </row>
        <row r="886">
          <cell r="A886">
            <v>2130211</v>
          </cell>
          <cell r="B886" t="str">
            <v>    动植物保护</v>
          </cell>
          <cell r="C886">
            <v>0</v>
          </cell>
        </row>
        <row r="887">
          <cell r="A887">
            <v>2130212</v>
          </cell>
          <cell r="B887" t="str">
            <v>    湿地保护</v>
          </cell>
          <cell r="C887">
            <v>0</v>
          </cell>
        </row>
        <row r="888">
          <cell r="A888">
            <v>2130213</v>
          </cell>
          <cell r="B888" t="str">
            <v>    执法与监督</v>
          </cell>
          <cell r="C888">
            <v>18</v>
          </cell>
        </row>
        <row r="889">
          <cell r="A889">
            <v>2130217</v>
          </cell>
          <cell r="B889" t="str">
            <v>    防沙治沙</v>
          </cell>
          <cell r="C889">
            <v>0</v>
          </cell>
        </row>
        <row r="890">
          <cell r="A890">
            <v>2130220</v>
          </cell>
          <cell r="B890" t="str">
            <v>    对外合作与交流</v>
          </cell>
          <cell r="C890">
            <v>0</v>
          </cell>
        </row>
        <row r="891">
          <cell r="A891">
            <v>2130221</v>
          </cell>
          <cell r="B891" t="str">
            <v>    产业化管理</v>
          </cell>
          <cell r="C891">
            <v>0</v>
          </cell>
        </row>
        <row r="892">
          <cell r="A892">
            <v>2130223</v>
          </cell>
          <cell r="B892" t="str">
            <v>    信息管理</v>
          </cell>
          <cell r="C892">
            <v>0</v>
          </cell>
        </row>
        <row r="893">
          <cell r="A893">
            <v>2130226</v>
          </cell>
          <cell r="B893" t="str">
            <v>    林区公共支出</v>
          </cell>
          <cell r="C893">
            <v>0</v>
          </cell>
        </row>
        <row r="894">
          <cell r="A894">
            <v>2130227</v>
          </cell>
          <cell r="B894" t="str">
            <v>    贷款贴息</v>
          </cell>
          <cell r="C894">
            <v>0</v>
          </cell>
        </row>
        <row r="895">
          <cell r="A895">
            <v>2130232</v>
          </cell>
          <cell r="B895" t="str">
            <v>    成品油价格改革对林业的补贴</v>
          </cell>
          <cell r="C895">
            <v>0</v>
          </cell>
        </row>
        <row r="896">
          <cell r="A896">
            <v>2130234</v>
          </cell>
          <cell r="B896" t="str">
            <v>    林业草原防灾减灾</v>
          </cell>
          <cell r="C896">
            <v>5</v>
          </cell>
        </row>
        <row r="897">
          <cell r="A897">
            <v>2130235</v>
          </cell>
          <cell r="B897" t="str">
            <v>    国家公园</v>
          </cell>
          <cell r="C897">
            <v>0</v>
          </cell>
        </row>
        <row r="898">
          <cell r="A898">
            <v>2130236</v>
          </cell>
          <cell r="B898" t="str">
            <v>    草原管理</v>
          </cell>
          <cell r="C898">
            <v>0</v>
          </cell>
        </row>
        <row r="899">
          <cell r="A899">
            <v>2130237</v>
          </cell>
          <cell r="B899" t="str">
            <v>    行业业务管理</v>
          </cell>
          <cell r="C899">
            <v>0</v>
          </cell>
        </row>
        <row r="900">
          <cell r="A900">
            <v>2130299</v>
          </cell>
          <cell r="B900" t="str">
            <v>    其他林业和草原支出</v>
          </cell>
          <cell r="C900">
            <v>1419</v>
          </cell>
        </row>
        <row r="901">
          <cell r="A901">
            <v>21303</v>
          </cell>
          <cell r="B901" t="str">
            <v>  水利</v>
          </cell>
          <cell r="C901">
            <v>3809</v>
          </cell>
        </row>
        <row r="902">
          <cell r="A902">
            <v>2130301</v>
          </cell>
          <cell r="B902" t="str">
            <v>    行政运行</v>
          </cell>
          <cell r="C902">
            <v>154</v>
          </cell>
        </row>
        <row r="903">
          <cell r="A903">
            <v>2130302</v>
          </cell>
          <cell r="B903" t="str">
            <v>    一般行政管理事务</v>
          </cell>
          <cell r="C903">
            <v>0</v>
          </cell>
        </row>
        <row r="904">
          <cell r="A904">
            <v>2130303</v>
          </cell>
          <cell r="B904" t="str">
            <v>    机关服务</v>
          </cell>
          <cell r="C904">
            <v>5</v>
          </cell>
        </row>
        <row r="905">
          <cell r="A905">
            <v>2130304</v>
          </cell>
          <cell r="B905" t="str">
            <v>    水利行业业务管理</v>
          </cell>
          <cell r="C905">
            <v>577</v>
          </cell>
        </row>
        <row r="906">
          <cell r="A906">
            <v>2130305</v>
          </cell>
          <cell r="B906" t="str">
            <v>    水利工程建设</v>
          </cell>
          <cell r="C906">
            <v>549</v>
          </cell>
        </row>
        <row r="907">
          <cell r="A907">
            <v>2130306</v>
          </cell>
          <cell r="B907" t="str">
            <v>    水利工程运行与维护</v>
          </cell>
          <cell r="C907">
            <v>1480</v>
          </cell>
        </row>
        <row r="908">
          <cell r="A908">
            <v>2130307</v>
          </cell>
          <cell r="B908" t="str">
            <v>    长江黄河等流域管理</v>
          </cell>
          <cell r="C908">
            <v>0</v>
          </cell>
        </row>
        <row r="909">
          <cell r="A909">
            <v>2130308</v>
          </cell>
          <cell r="B909" t="str">
            <v>    水利前期工作</v>
          </cell>
          <cell r="C909">
            <v>53</v>
          </cell>
        </row>
        <row r="910">
          <cell r="A910">
            <v>2130309</v>
          </cell>
          <cell r="B910" t="str">
            <v>    水利执法监督</v>
          </cell>
          <cell r="C910">
            <v>11</v>
          </cell>
        </row>
        <row r="911">
          <cell r="A911">
            <v>2130310</v>
          </cell>
          <cell r="B911" t="str">
            <v>    水土保持</v>
          </cell>
          <cell r="C911">
            <v>183</v>
          </cell>
        </row>
        <row r="912">
          <cell r="A912">
            <v>2130311</v>
          </cell>
          <cell r="B912" t="str">
            <v>    水资源节约管理与保护</v>
          </cell>
          <cell r="C912">
            <v>178</v>
          </cell>
        </row>
        <row r="913">
          <cell r="A913">
            <v>2130312</v>
          </cell>
          <cell r="B913" t="str">
            <v>    水质监测</v>
          </cell>
          <cell r="C913">
            <v>0</v>
          </cell>
        </row>
        <row r="914">
          <cell r="A914">
            <v>2130313</v>
          </cell>
          <cell r="B914" t="str">
            <v>    水文测报</v>
          </cell>
          <cell r="C914">
            <v>0</v>
          </cell>
        </row>
        <row r="915">
          <cell r="A915">
            <v>2130314</v>
          </cell>
          <cell r="B915" t="str">
            <v>    防汛</v>
          </cell>
          <cell r="C915">
            <v>11</v>
          </cell>
        </row>
        <row r="916">
          <cell r="A916">
            <v>2130315</v>
          </cell>
          <cell r="B916" t="str">
            <v>    抗旱</v>
          </cell>
          <cell r="C916">
            <v>0</v>
          </cell>
        </row>
        <row r="917">
          <cell r="A917">
            <v>2130316</v>
          </cell>
          <cell r="B917" t="str">
            <v>    农村水利</v>
          </cell>
          <cell r="C917">
            <v>0</v>
          </cell>
        </row>
        <row r="918">
          <cell r="A918">
            <v>2130317</v>
          </cell>
          <cell r="B918" t="str">
            <v>    水利技术推广</v>
          </cell>
          <cell r="C918">
            <v>0</v>
          </cell>
        </row>
        <row r="919">
          <cell r="A919">
            <v>2130318</v>
          </cell>
          <cell r="B919" t="str">
            <v>    国际河流治理与管理</v>
          </cell>
          <cell r="C919">
            <v>0</v>
          </cell>
        </row>
        <row r="920">
          <cell r="A920">
            <v>2130319</v>
          </cell>
          <cell r="B920" t="str">
            <v>    江河湖库水系综合整治</v>
          </cell>
          <cell r="C920">
            <v>461</v>
          </cell>
        </row>
        <row r="921">
          <cell r="A921">
            <v>2130321</v>
          </cell>
          <cell r="B921" t="str">
            <v>    大中型水库移民后期扶持专项支出</v>
          </cell>
          <cell r="C921">
            <v>44</v>
          </cell>
        </row>
        <row r="922">
          <cell r="A922">
            <v>2130322</v>
          </cell>
          <cell r="B922" t="str">
            <v>    水利安全监督</v>
          </cell>
          <cell r="C922">
            <v>0</v>
          </cell>
        </row>
        <row r="923">
          <cell r="A923">
            <v>2130333</v>
          </cell>
          <cell r="B923" t="str">
            <v>    信息管理</v>
          </cell>
          <cell r="C923">
            <v>0</v>
          </cell>
        </row>
        <row r="924">
          <cell r="A924">
            <v>2130334</v>
          </cell>
          <cell r="B924" t="str">
            <v>    水利建设征地及移民支出</v>
          </cell>
          <cell r="C924">
            <v>103</v>
          </cell>
        </row>
        <row r="925">
          <cell r="A925">
            <v>2130335</v>
          </cell>
          <cell r="B925" t="str">
            <v>    农村人畜饮水</v>
          </cell>
          <cell r="C925">
            <v>0</v>
          </cell>
        </row>
        <row r="926">
          <cell r="A926">
            <v>2130336</v>
          </cell>
          <cell r="B926" t="str">
            <v>    南水北调工程建设</v>
          </cell>
          <cell r="C926">
            <v>0</v>
          </cell>
        </row>
        <row r="927">
          <cell r="A927">
            <v>2130337</v>
          </cell>
          <cell r="B927" t="str">
            <v>    南水北调工程管理</v>
          </cell>
          <cell r="C927">
            <v>0</v>
          </cell>
        </row>
        <row r="928">
          <cell r="A928">
            <v>2130399</v>
          </cell>
          <cell r="B928" t="str">
            <v>    其他水利支出</v>
          </cell>
          <cell r="C928">
            <v>0</v>
          </cell>
        </row>
        <row r="929">
          <cell r="A929">
            <v>21305</v>
          </cell>
          <cell r="B929" t="str">
            <v>  扶贫</v>
          </cell>
          <cell r="C929">
            <v>12900</v>
          </cell>
        </row>
        <row r="930">
          <cell r="A930">
            <v>2130501</v>
          </cell>
          <cell r="B930" t="str">
            <v>    行政运行</v>
          </cell>
          <cell r="C930">
            <v>398</v>
          </cell>
        </row>
        <row r="931">
          <cell r="A931">
            <v>2130502</v>
          </cell>
          <cell r="B931" t="str">
            <v>    一般行政管理事务</v>
          </cell>
          <cell r="C931">
            <v>0</v>
          </cell>
        </row>
        <row r="932">
          <cell r="A932">
            <v>2130503</v>
          </cell>
          <cell r="B932" t="str">
            <v>    机关服务</v>
          </cell>
          <cell r="C932">
            <v>0</v>
          </cell>
        </row>
        <row r="933">
          <cell r="A933">
            <v>2130504</v>
          </cell>
          <cell r="B933" t="str">
            <v>    农村基础设施建设</v>
          </cell>
          <cell r="C933">
            <v>4743</v>
          </cell>
        </row>
        <row r="934">
          <cell r="A934">
            <v>2130505</v>
          </cell>
          <cell r="B934" t="str">
            <v>    生产发展</v>
          </cell>
          <cell r="C934">
            <v>6196</v>
          </cell>
        </row>
        <row r="935">
          <cell r="A935">
            <v>2130506</v>
          </cell>
          <cell r="B935" t="str">
            <v>    社会发展</v>
          </cell>
          <cell r="C935">
            <v>166</v>
          </cell>
        </row>
        <row r="936">
          <cell r="A936">
            <v>2130507</v>
          </cell>
          <cell r="B936" t="str">
            <v>    扶贫贷款奖补和贴息</v>
          </cell>
          <cell r="C936">
            <v>550</v>
          </cell>
        </row>
        <row r="937">
          <cell r="A937">
            <v>2130508</v>
          </cell>
          <cell r="B937" t="str">
            <v>    “三西”农业建设专项补助</v>
          </cell>
          <cell r="C937">
            <v>0</v>
          </cell>
        </row>
        <row r="938">
          <cell r="A938">
            <v>2130550</v>
          </cell>
          <cell r="B938" t="str">
            <v>    扶贫事业机构</v>
          </cell>
          <cell r="C938">
            <v>202</v>
          </cell>
        </row>
        <row r="939">
          <cell r="A939">
            <v>2130599</v>
          </cell>
          <cell r="B939" t="str">
            <v>    其他扶贫支出</v>
          </cell>
          <cell r="C939">
            <v>645</v>
          </cell>
        </row>
        <row r="940">
          <cell r="A940">
            <v>21307</v>
          </cell>
          <cell r="B940" t="str">
            <v>  农村综合改革</v>
          </cell>
          <cell r="C940">
            <v>3130</v>
          </cell>
        </row>
        <row r="941">
          <cell r="A941">
            <v>2130701</v>
          </cell>
          <cell r="B941" t="str">
            <v>    对村级公益事业建设的补助</v>
          </cell>
          <cell r="C941">
            <v>1825</v>
          </cell>
        </row>
        <row r="942">
          <cell r="A942">
            <v>2130704</v>
          </cell>
          <cell r="B942" t="str">
            <v>    国有农场办社会职能改革补助</v>
          </cell>
          <cell r="C942">
            <v>0</v>
          </cell>
        </row>
        <row r="943">
          <cell r="A943">
            <v>2130705</v>
          </cell>
          <cell r="B943" t="str">
            <v>    对村民委员会和村党支部的补助</v>
          </cell>
          <cell r="C943">
            <v>0</v>
          </cell>
        </row>
        <row r="944">
          <cell r="A944">
            <v>2130706</v>
          </cell>
          <cell r="B944" t="str">
            <v>    对村集体经济组织的补助</v>
          </cell>
          <cell r="C944">
            <v>650</v>
          </cell>
        </row>
        <row r="945">
          <cell r="A945">
            <v>2130707</v>
          </cell>
          <cell r="B945" t="str">
            <v>    农村综合改革示范试点补助</v>
          </cell>
          <cell r="C945">
            <v>630</v>
          </cell>
        </row>
        <row r="946">
          <cell r="A946">
            <v>2130799</v>
          </cell>
          <cell r="B946" t="str">
            <v>    其他农村综合改革支出</v>
          </cell>
          <cell r="C946">
            <v>25</v>
          </cell>
        </row>
        <row r="947">
          <cell r="A947">
            <v>21308</v>
          </cell>
          <cell r="B947" t="str">
            <v>  普惠金融发展支出</v>
          </cell>
          <cell r="C947">
            <v>1295</v>
          </cell>
        </row>
        <row r="948">
          <cell r="A948">
            <v>2130801</v>
          </cell>
          <cell r="B948" t="str">
            <v>    支持农村金融机构</v>
          </cell>
          <cell r="C948">
            <v>0</v>
          </cell>
        </row>
        <row r="949">
          <cell r="A949">
            <v>2130802</v>
          </cell>
          <cell r="B949" t="str">
            <v>    涉农贷款增量奖励</v>
          </cell>
          <cell r="C949">
            <v>0</v>
          </cell>
        </row>
        <row r="950">
          <cell r="A950">
            <v>2130803</v>
          </cell>
          <cell r="B950" t="str">
            <v>    农业保险保费补贴</v>
          </cell>
          <cell r="C950">
            <v>1229</v>
          </cell>
        </row>
        <row r="951">
          <cell r="A951">
            <v>2130804</v>
          </cell>
          <cell r="B951" t="str">
            <v>    创业担保贷款贴息</v>
          </cell>
          <cell r="C951">
            <v>66</v>
          </cell>
        </row>
        <row r="952">
          <cell r="A952">
            <v>2130805</v>
          </cell>
          <cell r="B952" t="str">
            <v>    补充创业担保贷款基金</v>
          </cell>
          <cell r="C952">
            <v>0</v>
          </cell>
        </row>
        <row r="953">
          <cell r="A953">
            <v>2130899</v>
          </cell>
          <cell r="B953" t="str">
            <v>    其他普惠金融发展支出</v>
          </cell>
          <cell r="C953">
            <v>0</v>
          </cell>
        </row>
        <row r="954">
          <cell r="A954">
            <v>21309</v>
          </cell>
          <cell r="B954" t="str">
            <v>  目标价格补贴</v>
          </cell>
          <cell r="C954">
            <v>6</v>
          </cell>
        </row>
        <row r="955">
          <cell r="A955">
            <v>2130901</v>
          </cell>
          <cell r="B955" t="str">
            <v>    棉花目标价格补贴</v>
          </cell>
          <cell r="C955">
            <v>0</v>
          </cell>
        </row>
        <row r="956">
          <cell r="A956">
            <v>2130999</v>
          </cell>
          <cell r="B956" t="str">
            <v>    其他目标价格补贴</v>
          </cell>
          <cell r="C956">
            <v>6</v>
          </cell>
        </row>
        <row r="957">
          <cell r="A957">
            <v>21399</v>
          </cell>
          <cell r="B957" t="str">
            <v>  其他农林水支出(款)</v>
          </cell>
          <cell r="C957">
            <v>466</v>
          </cell>
        </row>
        <row r="958">
          <cell r="A958">
            <v>2139901</v>
          </cell>
          <cell r="B958" t="str">
            <v>    化解其他公益性乡村债务支出</v>
          </cell>
          <cell r="C958">
            <v>0</v>
          </cell>
        </row>
        <row r="959">
          <cell r="A959">
            <v>2139999</v>
          </cell>
          <cell r="B959" t="str">
            <v>    其他农林水支出(项)</v>
          </cell>
          <cell r="C959">
            <v>466</v>
          </cell>
        </row>
        <row r="960">
          <cell r="A960">
            <v>214</v>
          </cell>
          <cell r="B960" t="str">
            <v>交通运输支出</v>
          </cell>
          <cell r="C960">
            <v>2425</v>
          </cell>
        </row>
        <row r="961">
          <cell r="A961">
            <v>21401</v>
          </cell>
          <cell r="B961" t="str">
            <v>  公路水路运输</v>
          </cell>
          <cell r="C961">
            <v>2100</v>
          </cell>
        </row>
        <row r="962">
          <cell r="A962">
            <v>2140101</v>
          </cell>
          <cell r="B962" t="str">
            <v>    行政运行</v>
          </cell>
          <cell r="C962">
            <v>115</v>
          </cell>
        </row>
        <row r="963">
          <cell r="A963">
            <v>2140102</v>
          </cell>
          <cell r="B963" t="str">
            <v>    一般行政管理事务</v>
          </cell>
          <cell r="C963">
            <v>61</v>
          </cell>
        </row>
        <row r="964">
          <cell r="A964">
            <v>2140103</v>
          </cell>
          <cell r="B964" t="str">
            <v>    机关服务</v>
          </cell>
          <cell r="C964">
            <v>0</v>
          </cell>
        </row>
        <row r="965">
          <cell r="A965">
            <v>2140104</v>
          </cell>
          <cell r="B965" t="str">
            <v>    公路建设</v>
          </cell>
          <cell r="C965">
            <v>450</v>
          </cell>
        </row>
        <row r="966">
          <cell r="A966">
            <v>2140106</v>
          </cell>
          <cell r="B966" t="str">
            <v>    公路养护</v>
          </cell>
          <cell r="C966">
            <v>1039</v>
          </cell>
        </row>
        <row r="967">
          <cell r="A967">
            <v>2140109</v>
          </cell>
          <cell r="B967" t="str">
            <v>    交通运输信息化建设</v>
          </cell>
          <cell r="C967">
            <v>0</v>
          </cell>
        </row>
        <row r="968">
          <cell r="A968">
            <v>2140110</v>
          </cell>
          <cell r="B968" t="str">
            <v>    公路和运输安全</v>
          </cell>
          <cell r="C968">
            <v>0</v>
          </cell>
        </row>
        <row r="969">
          <cell r="A969">
            <v>2140111</v>
          </cell>
          <cell r="B969" t="str">
            <v>    公路还贷专项</v>
          </cell>
          <cell r="C969">
            <v>0</v>
          </cell>
        </row>
        <row r="970">
          <cell r="A970">
            <v>2140112</v>
          </cell>
          <cell r="B970" t="str">
            <v>    公路运输管理</v>
          </cell>
          <cell r="C970">
            <v>435</v>
          </cell>
        </row>
        <row r="971">
          <cell r="A971">
            <v>2140114</v>
          </cell>
          <cell r="B971" t="str">
            <v>    公路和运输技术标准化建设</v>
          </cell>
          <cell r="C971">
            <v>0</v>
          </cell>
        </row>
        <row r="972">
          <cell r="A972">
            <v>2140122</v>
          </cell>
          <cell r="B972" t="str">
            <v>    港口设施</v>
          </cell>
          <cell r="C972">
            <v>0</v>
          </cell>
        </row>
        <row r="973">
          <cell r="A973">
            <v>2140123</v>
          </cell>
          <cell r="B973" t="str">
            <v>    航道维护</v>
          </cell>
          <cell r="C973">
            <v>0</v>
          </cell>
        </row>
        <row r="974">
          <cell r="A974">
            <v>2140127</v>
          </cell>
          <cell r="B974" t="str">
            <v>    船舶检验</v>
          </cell>
          <cell r="C974">
            <v>0</v>
          </cell>
        </row>
        <row r="975">
          <cell r="A975">
            <v>2140128</v>
          </cell>
          <cell r="B975" t="str">
            <v>    救助打捞</v>
          </cell>
          <cell r="C975">
            <v>0</v>
          </cell>
        </row>
        <row r="976">
          <cell r="A976">
            <v>2140129</v>
          </cell>
          <cell r="B976" t="str">
            <v>    内河运输</v>
          </cell>
          <cell r="C976">
            <v>0</v>
          </cell>
        </row>
        <row r="977">
          <cell r="A977">
            <v>2140130</v>
          </cell>
          <cell r="B977" t="str">
            <v>    远洋运输</v>
          </cell>
          <cell r="C977">
            <v>0</v>
          </cell>
        </row>
        <row r="978">
          <cell r="A978">
            <v>2140131</v>
          </cell>
          <cell r="B978" t="str">
            <v>    海事管理</v>
          </cell>
          <cell r="C978">
            <v>0</v>
          </cell>
        </row>
        <row r="979">
          <cell r="A979">
            <v>2140133</v>
          </cell>
          <cell r="B979" t="str">
            <v>    航标事业发展支出</v>
          </cell>
          <cell r="C979">
            <v>0</v>
          </cell>
        </row>
        <row r="980">
          <cell r="A980">
            <v>2140136</v>
          </cell>
          <cell r="B980" t="str">
            <v>    水路运输管理支出</v>
          </cell>
          <cell r="C980">
            <v>0</v>
          </cell>
        </row>
        <row r="981">
          <cell r="A981">
            <v>2140138</v>
          </cell>
          <cell r="B981" t="str">
            <v>    口岸建设</v>
          </cell>
          <cell r="C981">
            <v>0</v>
          </cell>
        </row>
        <row r="982">
          <cell r="A982">
            <v>2140139</v>
          </cell>
          <cell r="B982" t="str">
            <v>    取消政府还贷二级公路收费专项支出</v>
          </cell>
          <cell r="C982">
            <v>0</v>
          </cell>
        </row>
        <row r="983">
          <cell r="A983">
            <v>2140199</v>
          </cell>
          <cell r="B983" t="str">
            <v>    其他公路水路运输支出</v>
          </cell>
          <cell r="C983">
            <v>0</v>
          </cell>
        </row>
        <row r="984">
          <cell r="A984">
            <v>21402</v>
          </cell>
          <cell r="B984" t="str">
            <v>  铁路运输</v>
          </cell>
          <cell r="C984">
            <v>0</v>
          </cell>
        </row>
        <row r="985">
          <cell r="A985">
            <v>2140201</v>
          </cell>
          <cell r="B985" t="str">
            <v>    行政运行</v>
          </cell>
          <cell r="C985">
            <v>0</v>
          </cell>
        </row>
        <row r="986">
          <cell r="A986">
            <v>2140202</v>
          </cell>
          <cell r="B986" t="str">
            <v>    一般行政管理事务</v>
          </cell>
          <cell r="C986">
            <v>0</v>
          </cell>
        </row>
        <row r="987">
          <cell r="A987">
            <v>2140203</v>
          </cell>
          <cell r="B987" t="str">
            <v>    机关服务</v>
          </cell>
          <cell r="C987">
            <v>0</v>
          </cell>
        </row>
        <row r="988">
          <cell r="A988">
            <v>2140204</v>
          </cell>
          <cell r="B988" t="str">
            <v>    铁路路网建设</v>
          </cell>
          <cell r="C988">
            <v>0</v>
          </cell>
        </row>
        <row r="989">
          <cell r="A989">
            <v>2140205</v>
          </cell>
          <cell r="B989" t="str">
            <v>    铁路还贷专项</v>
          </cell>
          <cell r="C989">
            <v>0</v>
          </cell>
        </row>
        <row r="990">
          <cell r="A990">
            <v>2140206</v>
          </cell>
          <cell r="B990" t="str">
            <v>    铁路安全</v>
          </cell>
          <cell r="C990">
            <v>0</v>
          </cell>
        </row>
        <row r="991">
          <cell r="A991">
            <v>2140207</v>
          </cell>
          <cell r="B991" t="str">
            <v>    铁路专项运输</v>
          </cell>
          <cell r="C991">
            <v>0</v>
          </cell>
        </row>
        <row r="992">
          <cell r="A992">
            <v>2140208</v>
          </cell>
          <cell r="B992" t="str">
            <v>    行业监管</v>
          </cell>
          <cell r="C992">
            <v>0</v>
          </cell>
        </row>
        <row r="993">
          <cell r="A993">
            <v>2140299</v>
          </cell>
          <cell r="B993" t="str">
            <v>    其他铁路运输支出</v>
          </cell>
          <cell r="C993">
            <v>0</v>
          </cell>
        </row>
        <row r="994">
          <cell r="A994">
            <v>21403</v>
          </cell>
          <cell r="B994" t="str">
            <v>  民用航空运输</v>
          </cell>
          <cell r="C994">
            <v>0</v>
          </cell>
        </row>
        <row r="995">
          <cell r="A995">
            <v>2140301</v>
          </cell>
          <cell r="B995" t="str">
            <v>    行政运行</v>
          </cell>
          <cell r="C995">
            <v>0</v>
          </cell>
        </row>
        <row r="996">
          <cell r="A996">
            <v>2140302</v>
          </cell>
          <cell r="B996" t="str">
            <v>    一般行政管理事务</v>
          </cell>
          <cell r="C996">
            <v>0</v>
          </cell>
        </row>
        <row r="997">
          <cell r="A997">
            <v>2140303</v>
          </cell>
          <cell r="B997" t="str">
            <v>    机关服务</v>
          </cell>
          <cell r="C997">
            <v>0</v>
          </cell>
        </row>
        <row r="998">
          <cell r="A998">
            <v>2140304</v>
          </cell>
          <cell r="B998" t="str">
            <v>    机场建设</v>
          </cell>
          <cell r="C998">
            <v>0</v>
          </cell>
        </row>
        <row r="999">
          <cell r="A999">
            <v>2140305</v>
          </cell>
          <cell r="B999" t="str">
            <v>    空管系统建设</v>
          </cell>
          <cell r="C999">
            <v>0</v>
          </cell>
        </row>
        <row r="1000">
          <cell r="A1000">
            <v>2140306</v>
          </cell>
          <cell r="B1000" t="str">
            <v>    民航还贷专项支出</v>
          </cell>
          <cell r="C1000">
            <v>0</v>
          </cell>
        </row>
        <row r="1001">
          <cell r="A1001">
            <v>2140307</v>
          </cell>
          <cell r="B1001" t="str">
            <v>    民用航空安全</v>
          </cell>
          <cell r="C1001">
            <v>0</v>
          </cell>
        </row>
        <row r="1002">
          <cell r="A1002">
            <v>2140308</v>
          </cell>
          <cell r="B1002" t="str">
            <v>    民航专项运输</v>
          </cell>
          <cell r="C1002">
            <v>0</v>
          </cell>
        </row>
        <row r="1003">
          <cell r="A1003">
            <v>2140399</v>
          </cell>
          <cell r="B1003" t="str">
            <v>    其他民用航空运输支出</v>
          </cell>
          <cell r="C1003">
            <v>0</v>
          </cell>
        </row>
        <row r="1004">
          <cell r="A1004">
            <v>21404</v>
          </cell>
          <cell r="B1004" t="str">
            <v>  成品油价格改革对交通运输的补贴</v>
          </cell>
          <cell r="C1004">
            <v>0</v>
          </cell>
        </row>
        <row r="1005">
          <cell r="A1005">
            <v>2140401</v>
          </cell>
          <cell r="B1005" t="str">
            <v>    对城市公交的补贴</v>
          </cell>
          <cell r="C1005">
            <v>0</v>
          </cell>
        </row>
        <row r="1006">
          <cell r="A1006">
            <v>2140402</v>
          </cell>
          <cell r="B1006" t="str">
            <v>    对农村道路客运的补贴</v>
          </cell>
          <cell r="C1006">
            <v>0</v>
          </cell>
        </row>
        <row r="1007">
          <cell r="A1007">
            <v>2140403</v>
          </cell>
          <cell r="B1007" t="str">
            <v>    对出租车的补贴</v>
          </cell>
          <cell r="C1007">
            <v>0</v>
          </cell>
        </row>
        <row r="1008">
          <cell r="A1008">
            <v>2140499</v>
          </cell>
          <cell r="B1008" t="str">
            <v>    成品油价格改革补贴其他支出</v>
          </cell>
          <cell r="C1008">
            <v>0</v>
          </cell>
        </row>
        <row r="1009">
          <cell r="A1009">
            <v>21405</v>
          </cell>
          <cell r="B1009" t="str">
            <v>  邮政业支出</v>
          </cell>
          <cell r="C1009">
            <v>0</v>
          </cell>
        </row>
        <row r="1010">
          <cell r="A1010">
            <v>2140501</v>
          </cell>
          <cell r="B1010" t="str">
            <v>    行政运行</v>
          </cell>
          <cell r="C1010">
            <v>0</v>
          </cell>
        </row>
        <row r="1011">
          <cell r="A1011">
            <v>2140502</v>
          </cell>
          <cell r="B1011" t="str">
            <v>    一般行政管理事务</v>
          </cell>
          <cell r="C1011">
            <v>0</v>
          </cell>
        </row>
        <row r="1012">
          <cell r="A1012">
            <v>2140503</v>
          </cell>
          <cell r="B1012" t="str">
            <v>    机关服务</v>
          </cell>
          <cell r="C1012">
            <v>0</v>
          </cell>
        </row>
        <row r="1013">
          <cell r="A1013">
            <v>2140504</v>
          </cell>
          <cell r="B1013" t="str">
            <v>    行业监管</v>
          </cell>
          <cell r="C1013">
            <v>0</v>
          </cell>
        </row>
        <row r="1014">
          <cell r="A1014">
            <v>2140505</v>
          </cell>
          <cell r="B1014" t="str">
            <v>    邮政普遍服务与特殊服务</v>
          </cell>
          <cell r="C1014">
            <v>0</v>
          </cell>
        </row>
        <row r="1015">
          <cell r="A1015">
            <v>2140599</v>
          </cell>
          <cell r="B1015" t="str">
            <v>    其他邮政业支出</v>
          </cell>
          <cell r="C1015">
            <v>0</v>
          </cell>
        </row>
        <row r="1016">
          <cell r="A1016">
            <v>21406</v>
          </cell>
          <cell r="B1016" t="str">
            <v>  车辆购置税支出</v>
          </cell>
          <cell r="C1016">
            <v>325</v>
          </cell>
        </row>
        <row r="1017">
          <cell r="A1017">
            <v>2140601</v>
          </cell>
          <cell r="B1017" t="str">
            <v>    车辆购置税用于公路等基础设施建设支出</v>
          </cell>
          <cell r="C1017">
            <v>325</v>
          </cell>
        </row>
        <row r="1018">
          <cell r="A1018">
            <v>2140602</v>
          </cell>
          <cell r="B1018" t="str">
            <v>    车辆购置税用于农村公路建设支出</v>
          </cell>
          <cell r="C1018">
            <v>0</v>
          </cell>
        </row>
        <row r="1019">
          <cell r="A1019">
            <v>2140603</v>
          </cell>
          <cell r="B1019" t="str">
            <v>    车辆购置税用于老旧汽车报废更新补贴</v>
          </cell>
          <cell r="C1019">
            <v>0</v>
          </cell>
        </row>
        <row r="1020">
          <cell r="A1020">
            <v>2140699</v>
          </cell>
          <cell r="B1020" t="str">
            <v>    车辆购置税其他支出</v>
          </cell>
          <cell r="C1020">
            <v>0</v>
          </cell>
        </row>
        <row r="1021">
          <cell r="A1021">
            <v>21499</v>
          </cell>
          <cell r="B1021" t="str">
            <v>  其他交通运输支出(款)</v>
          </cell>
          <cell r="C1021">
            <v>0</v>
          </cell>
        </row>
        <row r="1022">
          <cell r="A1022">
            <v>2149901</v>
          </cell>
          <cell r="B1022" t="str">
            <v>    公共交通运营补助</v>
          </cell>
          <cell r="C1022">
            <v>0</v>
          </cell>
        </row>
        <row r="1023">
          <cell r="A1023">
            <v>2149999</v>
          </cell>
          <cell r="B1023" t="str">
            <v>    其他交通运输支出(项)</v>
          </cell>
          <cell r="C1023">
            <v>0</v>
          </cell>
        </row>
        <row r="1024">
          <cell r="A1024">
            <v>215</v>
          </cell>
          <cell r="B1024" t="str">
            <v>资源勘探工业信息等支出</v>
          </cell>
          <cell r="C1024">
            <v>14023</v>
          </cell>
        </row>
        <row r="1025">
          <cell r="A1025">
            <v>21501</v>
          </cell>
          <cell r="B1025" t="str">
            <v>  资源勘探开发</v>
          </cell>
          <cell r="C1025">
            <v>0</v>
          </cell>
        </row>
        <row r="1026">
          <cell r="A1026">
            <v>2150101</v>
          </cell>
          <cell r="B1026" t="str">
            <v>    行政运行</v>
          </cell>
          <cell r="C1026">
            <v>0</v>
          </cell>
        </row>
        <row r="1027">
          <cell r="A1027">
            <v>2150102</v>
          </cell>
          <cell r="B1027" t="str">
            <v>    一般行政管理事务</v>
          </cell>
          <cell r="C1027">
            <v>0</v>
          </cell>
        </row>
        <row r="1028">
          <cell r="A1028">
            <v>2150103</v>
          </cell>
          <cell r="B1028" t="str">
            <v>    机关服务</v>
          </cell>
          <cell r="C1028">
            <v>0</v>
          </cell>
        </row>
        <row r="1029">
          <cell r="A1029">
            <v>2150104</v>
          </cell>
          <cell r="B1029" t="str">
            <v>    煤炭勘探开采和洗选</v>
          </cell>
          <cell r="C1029">
            <v>0</v>
          </cell>
        </row>
        <row r="1030">
          <cell r="A1030">
            <v>2150105</v>
          </cell>
          <cell r="B1030" t="str">
            <v>    石油和天然气勘探开采</v>
          </cell>
          <cell r="C1030">
            <v>0</v>
          </cell>
        </row>
        <row r="1031">
          <cell r="A1031">
            <v>2150106</v>
          </cell>
          <cell r="B1031" t="str">
            <v>    黑色金属矿勘探和采选</v>
          </cell>
          <cell r="C1031">
            <v>0</v>
          </cell>
        </row>
        <row r="1032">
          <cell r="A1032">
            <v>2150107</v>
          </cell>
          <cell r="B1032" t="str">
            <v>    有色金属矿勘探和采选</v>
          </cell>
          <cell r="C1032">
            <v>0</v>
          </cell>
        </row>
        <row r="1033">
          <cell r="A1033">
            <v>2150108</v>
          </cell>
          <cell r="B1033" t="str">
            <v>    非金属矿勘探和采选</v>
          </cell>
          <cell r="C1033">
            <v>0</v>
          </cell>
        </row>
        <row r="1034">
          <cell r="A1034">
            <v>2150199</v>
          </cell>
          <cell r="B1034" t="str">
            <v>    其他资源勘探业支出</v>
          </cell>
          <cell r="C1034">
            <v>0</v>
          </cell>
        </row>
        <row r="1035">
          <cell r="A1035">
            <v>21502</v>
          </cell>
          <cell r="B1035" t="str">
            <v>  制造业</v>
          </cell>
          <cell r="C1035">
            <v>12051</v>
          </cell>
        </row>
        <row r="1036">
          <cell r="A1036">
            <v>2150201</v>
          </cell>
          <cell r="B1036" t="str">
            <v>    行政运行</v>
          </cell>
          <cell r="C1036">
            <v>0</v>
          </cell>
        </row>
        <row r="1037">
          <cell r="A1037">
            <v>2150202</v>
          </cell>
          <cell r="B1037" t="str">
            <v>    一般行政管理事务</v>
          </cell>
          <cell r="C1037">
            <v>0</v>
          </cell>
        </row>
        <row r="1038">
          <cell r="A1038">
            <v>2150203</v>
          </cell>
          <cell r="B1038" t="str">
            <v>    机关服务</v>
          </cell>
          <cell r="C1038">
            <v>0</v>
          </cell>
        </row>
        <row r="1039">
          <cell r="A1039">
            <v>2150204</v>
          </cell>
          <cell r="B1039" t="str">
            <v>    纺织业</v>
          </cell>
          <cell r="C1039">
            <v>0</v>
          </cell>
        </row>
        <row r="1040">
          <cell r="A1040">
            <v>2150205</v>
          </cell>
          <cell r="B1040" t="str">
            <v>    医药制造业</v>
          </cell>
          <cell r="C1040">
            <v>0</v>
          </cell>
        </row>
        <row r="1041">
          <cell r="A1041">
            <v>2150206</v>
          </cell>
          <cell r="B1041" t="str">
            <v>    非金属矿物制品业</v>
          </cell>
          <cell r="C1041">
            <v>0</v>
          </cell>
        </row>
        <row r="1042">
          <cell r="A1042">
            <v>2150207</v>
          </cell>
          <cell r="B1042" t="str">
            <v>    通信设备、计算机及其他电子设备制造业</v>
          </cell>
          <cell r="C1042">
            <v>0</v>
          </cell>
        </row>
        <row r="1043">
          <cell r="A1043">
            <v>2150208</v>
          </cell>
          <cell r="B1043" t="str">
            <v>    交通运输设备制造业</v>
          </cell>
          <cell r="C1043">
            <v>0</v>
          </cell>
        </row>
        <row r="1044">
          <cell r="A1044">
            <v>2150209</v>
          </cell>
          <cell r="B1044" t="str">
            <v>    电气机械及器材制造业</v>
          </cell>
          <cell r="C1044">
            <v>0</v>
          </cell>
        </row>
        <row r="1045">
          <cell r="A1045">
            <v>2150210</v>
          </cell>
          <cell r="B1045" t="str">
            <v>    工艺品及其他制造业</v>
          </cell>
          <cell r="C1045">
            <v>0</v>
          </cell>
        </row>
        <row r="1046">
          <cell r="A1046">
            <v>2150212</v>
          </cell>
          <cell r="B1046" t="str">
            <v>    石油加工、炼焦及核燃料加工业</v>
          </cell>
          <cell r="C1046">
            <v>0</v>
          </cell>
        </row>
        <row r="1047">
          <cell r="A1047">
            <v>2150213</v>
          </cell>
          <cell r="B1047" t="str">
            <v>    化学原料及化学制品制造业</v>
          </cell>
          <cell r="C1047">
            <v>0</v>
          </cell>
        </row>
        <row r="1048">
          <cell r="A1048">
            <v>2150214</v>
          </cell>
          <cell r="B1048" t="str">
            <v>    黑色金属冶炼及压延加工业</v>
          </cell>
          <cell r="C1048">
            <v>0</v>
          </cell>
        </row>
        <row r="1049">
          <cell r="A1049">
            <v>2150215</v>
          </cell>
          <cell r="B1049" t="str">
            <v>    有色金属冶炼及压延加工业</v>
          </cell>
          <cell r="C1049">
            <v>0</v>
          </cell>
        </row>
        <row r="1050">
          <cell r="A1050">
            <v>2150299</v>
          </cell>
          <cell r="B1050" t="str">
            <v>    其他制造业支出</v>
          </cell>
          <cell r="C1050">
            <v>12051</v>
          </cell>
        </row>
        <row r="1051">
          <cell r="A1051">
            <v>21503</v>
          </cell>
          <cell r="B1051" t="str">
            <v>  建筑业</v>
          </cell>
          <cell r="C1051">
            <v>0</v>
          </cell>
        </row>
        <row r="1052">
          <cell r="A1052">
            <v>2150301</v>
          </cell>
          <cell r="B1052" t="str">
            <v>    行政运行</v>
          </cell>
          <cell r="C1052">
            <v>0</v>
          </cell>
        </row>
        <row r="1053">
          <cell r="A1053">
            <v>2150302</v>
          </cell>
          <cell r="B1053" t="str">
            <v>    一般行政管理事务</v>
          </cell>
          <cell r="C1053">
            <v>0</v>
          </cell>
        </row>
        <row r="1054">
          <cell r="A1054">
            <v>2150303</v>
          </cell>
          <cell r="B1054" t="str">
            <v>    机关服务</v>
          </cell>
          <cell r="C1054">
            <v>0</v>
          </cell>
        </row>
        <row r="1055">
          <cell r="A1055">
            <v>2150399</v>
          </cell>
          <cell r="B1055" t="str">
            <v>    其他建筑业支出</v>
          </cell>
          <cell r="C1055">
            <v>0</v>
          </cell>
        </row>
        <row r="1056">
          <cell r="A1056">
            <v>21505</v>
          </cell>
          <cell r="B1056" t="str">
            <v>  工业和信息产业监管</v>
          </cell>
          <cell r="C1056">
            <v>1531</v>
          </cell>
        </row>
        <row r="1057">
          <cell r="A1057">
            <v>2150501</v>
          </cell>
          <cell r="B1057" t="str">
            <v>    行政运行</v>
          </cell>
          <cell r="C1057">
            <v>159</v>
          </cell>
        </row>
        <row r="1058">
          <cell r="A1058">
            <v>2150502</v>
          </cell>
          <cell r="B1058" t="str">
            <v>    一般行政管理事务</v>
          </cell>
          <cell r="C1058">
            <v>31</v>
          </cell>
        </row>
        <row r="1059">
          <cell r="A1059">
            <v>2150503</v>
          </cell>
          <cell r="B1059" t="str">
            <v>    机关服务</v>
          </cell>
          <cell r="C1059">
            <v>0</v>
          </cell>
        </row>
        <row r="1060">
          <cell r="A1060">
            <v>2150505</v>
          </cell>
          <cell r="B1060" t="str">
            <v>    战备应急</v>
          </cell>
          <cell r="C1060">
            <v>0</v>
          </cell>
        </row>
        <row r="1061">
          <cell r="A1061">
            <v>2150507</v>
          </cell>
          <cell r="B1061" t="str">
            <v>    专用通信</v>
          </cell>
          <cell r="C1061">
            <v>0</v>
          </cell>
        </row>
        <row r="1062">
          <cell r="A1062">
            <v>2150508</v>
          </cell>
          <cell r="B1062" t="str">
            <v>    无线电及信息通信监管</v>
          </cell>
          <cell r="C1062">
            <v>0</v>
          </cell>
        </row>
        <row r="1063">
          <cell r="A1063">
            <v>2150516</v>
          </cell>
          <cell r="B1063" t="str">
            <v>    工程建设及运行维护</v>
          </cell>
          <cell r="C1063">
            <v>0</v>
          </cell>
        </row>
        <row r="1064">
          <cell r="A1064">
            <v>2150517</v>
          </cell>
          <cell r="B1064" t="str">
            <v>    产业发展</v>
          </cell>
          <cell r="C1064">
            <v>0</v>
          </cell>
        </row>
        <row r="1065">
          <cell r="A1065">
            <v>2150550</v>
          </cell>
          <cell r="B1065" t="str">
            <v>    事业运行</v>
          </cell>
          <cell r="C1065">
            <v>0</v>
          </cell>
        </row>
        <row r="1066">
          <cell r="A1066">
            <v>2150599</v>
          </cell>
          <cell r="B1066" t="str">
            <v>    其他工业和信息产业监管支出</v>
          </cell>
          <cell r="C1066">
            <v>1341</v>
          </cell>
        </row>
        <row r="1067">
          <cell r="A1067">
            <v>21507</v>
          </cell>
          <cell r="B1067" t="str">
            <v>  国有资产监管</v>
          </cell>
          <cell r="C1067">
            <v>0</v>
          </cell>
        </row>
        <row r="1068">
          <cell r="A1068">
            <v>2150701</v>
          </cell>
          <cell r="B1068" t="str">
            <v>    行政运行</v>
          </cell>
          <cell r="C1068">
            <v>0</v>
          </cell>
        </row>
        <row r="1069">
          <cell r="A1069">
            <v>2150702</v>
          </cell>
          <cell r="B1069" t="str">
            <v>    一般行政管理事务</v>
          </cell>
          <cell r="C1069">
            <v>0</v>
          </cell>
        </row>
        <row r="1070">
          <cell r="A1070">
            <v>2150703</v>
          </cell>
          <cell r="B1070" t="str">
            <v>    机关服务</v>
          </cell>
          <cell r="C1070">
            <v>0</v>
          </cell>
        </row>
        <row r="1071">
          <cell r="A1071">
            <v>2150704</v>
          </cell>
          <cell r="B1071" t="str">
            <v>    国有企业监事会专项</v>
          </cell>
          <cell r="C1071">
            <v>0</v>
          </cell>
        </row>
        <row r="1072">
          <cell r="A1072">
            <v>2150705</v>
          </cell>
          <cell r="B1072" t="str">
            <v>    中央企业专项管理</v>
          </cell>
          <cell r="C1072">
            <v>0</v>
          </cell>
        </row>
        <row r="1073">
          <cell r="A1073">
            <v>2150799</v>
          </cell>
          <cell r="B1073" t="str">
            <v>    其他国有资产监管支出</v>
          </cell>
          <cell r="C1073">
            <v>0</v>
          </cell>
        </row>
        <row r="1074">
          <cell r="A1074">
            <v>21508</v>
          </cell>
          <cell r="B1074" t="str">
            <v>  支持中小企业发展和管理支出</v>
          </cell>
          <cell r="C1074">
            <v>0</v>
          </cell>
        </row>
        <row r="1075">
          <cell r="A1075">
            <v>2150801</v>
          </cell>
          <cell r="B1075" t="str">
            <v>    行政运行</v>
          </cell>
          <cell r="C1075">
            <v>0</v>
          </cell>
        </row>
        <row r="1076">
          <cell r="A1076">
            <v>2150802</v>
          </cell>
          <cell r="B1076" t="str">
            <v>    一般行政管理事务</v>
          </cell>
          <cell r="C1076">
            <v>0</v>
          </cell>
        </row>
        <row r="1077">
          <cell r="A1077">
            <v>2150803</v>
          </cell>
          <cell r="B1077" t="str">
            <v>    机关服务</v>
          </cell>
          <cell r="C1077">
            <v>0</v>
          </cell>
        </row>
        <row r="1078">
          <cell r="A1078">
            <v>2150804</v>
          </cell>
          <cell r="B1078" t="str">
            <v>    科技型中小企业技术创新基金</v>
          </cell>
          <cell r="C1078">
            <v>0</v>
          </cell>
        </row>
        <row r="1079">
          <cell r="A1079">
            <v>2150805</v>
          </cell>
          <cell r="B1079" t="str">
            <v>    中小企业发展专项</v>
          </cell>
          <cell r="C1079">
            <v>0</v>
          </cell>
        </row>
        <row r="1080">
          <cell r="A1080">
            <v>2150806</v>
          </cell>
          <cell r="B1080" t="str">
            <v>    减免房租补贴</v>
          </cell>
          <cell r="C1080">
            <v>0</v>
          </cell>
        </row>
        <row r="1081">
          <cell r="A1081">
            <v>2150899</v>
          </cell>
          <cell r="B1081" t="str">
            <v>    其他支持中小企业发展和管理支出</v>
          </cell>
          <cell r="C1081">
            <v>0</v>
          </cell>
        </row>
        <row r="1082">
          <cell r="A1082">
            <v>21599</v>
          </cell>
          <cell r="B1082" t="str">
            <v>  其他资源勘探工业信息等支出(款)</v>
          </cell>
          <cell r="C1082">
            <v>441</v>
          </cell>
        </row>
        <row r="1083">
          <cell r="A1083">
            <v>2159901</v>
          </cell>
          <cell r="B1083" t="str">
            <v>    黄金事务</v>
          </cell>
          <cell r="C1083">
            <v>0</v>
          </cell>
        </row>
        <row r="1084">
          <cell r="A1084">
            <v>2159904</v>
          </cell>
          <cell r="B1084" t="str">
            <v>    技术改造支出</v>
          </cell>
          <cell r="C1084">
            <v>0</v>
          </cell>
        </row>
        <row r="1085">
          <cell r="A1085">
            <v>2159905</v>
          </cell>
          <cell r="B1085" t="str">
            <v>    中药材扶持资金支出</v>
          </cell>
          <cell r="C1085">
            <v>0</v>
          </cell>
        </row>
        <row r="1086">
          <cell r="A1086">
            <v>2159906</v>
          </cell>
          <cell r="B1086" t="str">
            <v>    重点产业振兴和技术改造项目贷款贴息</v>
          </cell>
          <cell r="C1086">
            <v>0</v>
          </cell>
        </row>
        <row r="1087">
          <cell r="A1087">
            <v>2159999</v>
          </cell>
          <cell r="B1087" t="str">
            <v>    其他资源勘探工业信息等支出(项)</v>
          </cell>
          <cell r="C1087">
            <v>441</v>
          </cell>
        </row>
        <row r="1088">
          <cell r="A1088">
            <v>216</v>
          </cell>
          <cell r="B1088" t="str">
            <v>商业服务业等支出</v>
          </cell>
          <cell r="C1088">
            <v>208</v>
          </cell>
        </row>
        <row r="1089">
          <cell r="A1089">
            <v>21602</v>
          </cell>
          <cell r="B1089" t="str">
            <v>  商业流通事务</v>
          </cell>
          <cell r="C1089">
            <v>208</v>
          </cell>
        </row>
        <row r="1090">
          <cell r="A1090">
            <v>2160201</v>
          </cell>
          <cell r="B1090" t="str">
            <v>    行政运行</v>
          </cell>
          <cell r="C1090">
            <v>224</v>
          </cell>
        </row>
        <row r="1091">
          <cell r="A1091">
            <v>2160202</v>
          </cell>
          <cell r="B1091" t="str">
            <v>    一般行政管理事务</v>
          </cell>
          <cell r="C1091">
            <v>7</v>
          </cell>
        </row>
        <row r="1092">
          <cell r="A1092">
            <v>2160203</v>
          </cell>
          <cell r="B1092" t="str">
            <v>    机关服务</v>
          </cell>
          <cell r="C1092">
            <v>0</v>
          </cell>
        </row>
        <row r="1093">
          <cell r="A1093">
            <v>2160216</v>
          </cell>
          <cell r="B1093" t="str">
            <v>    食品流通安全补贴</v>
          </cell>
          <cell r="C1093">
            <v>0</v>
          </cell>
        </row>
        <row r="1094">
          <cell r="A1094">
            <v>2160217</v>
          </cell>
          <cell r="B1094" t="str">
            <v>    市场监测及信息管理</v>
          </cell>
          <cell r="C1094">
            <v>0</v>
          </cell>
        </row>
        <row r="1095">
          <cell r="A1095">
            <v>2160218</v>
          </cell>
          <cell r="B1095" t="str">
            <v>    民贸企业补贴</v>
          </cell>
          <cell r="C1095">
            <v>0</v>
          </cell>
        </row>
        <row r="1096">
          <cell r="A1096">
            <v>2160219</v>
          </cell>
          <cell r="B1096" t="str">
            <v>    民贸民品贷款贴息</v>
          </cell>
          <cell r="C1096">
            <v>-66</v>
          </cell>
        </row>
        <row r="1097">
          <cell r="A1097">
            <v>2160250</v>
          </cell>
          <cell r="B1097" t="str">
            <v>    事业运行</v>
          </cell>
          <cell r="C1097">
            <v>38</v>
          </cell>
        </row>
        <row r="1098">
          <cell r="A1098">
            <v>2160299</v>
          </cell>
          <cell r="B1098" t="str">
            <v>    其他商业流通事务支出</v>
          </cell>
          <cell r="C1098">
            <v>5</v>
          </cell>
        </row>
        <row r="1099">
          <cell r="A1099">
            <v>21606</v>
          </cell>
          <cell r="B1099" t="str">
            <v>  涉外发展服务支出</v>
          </cell>
          <cell r="C1099">
            <v>0</v>
          </cell>
        </row>
        <row r="1100">
          <cell r="A1100">
            <v>2160601</v>
          </cell>
          <cell r="B1100" t="str">
            <v>    行政运行</v>
          </cell>
          <cell r="C1100">
            <v>0</v>
          </cell>
        </row>
        <row r="1101">
          <cell r="A1101">
            <v>2160602</v>
          </cell>
          <cell r="B1101" t="str">
            <v>    一般行政管理事务</v>
          </cell>
          <cell r="C1101">
            <v>0</v>
          </cell>
        </row>
        <row r="1102">
          <cell r="A1102">
            <v>2160603</v>
          </cell>
          <cell r="B1102" t="str">
            <v>    机关服务</v>
          </cell>
          <cell r="C1102">
            <v>0</v>
          </cell>
        </row>
        <row r="1103">
          <cell r="A1103">
            <v>2160607</v>
          </cell>
          <cell r="B1103" t="str">
            <v>    外商投资环境建设补助资金</v>
          </cell>
          <cell r="C1103">
            <v>0</v>
          </cell>
        </row>
        <row r="1104">
          <cell r="A1104">
            <v>2160699</v>
          </cell>
          <cell r="B1104" t="str">
            <v>    其他涉外发展服务支出</v>
          </cell>
          <cell r="C1104">
            <v>0</v>
          </cell>
        </row>
        <row r="1105">
          <cell r="A1105">
            <v>21699</v>
          </cell>
          <cell r="B1105" t="str">
            <v>  其他商业服务业等支出(款)</v>
          </cell>
          <cell r="C1105">
            <v>0</v>
          </cell>
        </row>
        <row r="1106">
          <cell r="A1106">
            <v>2169901</v>
          </cell>
          <cell r="B1106" t="str">
            <v>    服务业基础设施建设</v>
          </cell>
          <cell r="C1106">
            <v>0</v>
          </cell>
        </row>
        <row r="1107">
          <cell r="A1107">
            <v>2169999</v>
          </cell>
          <cell r="B1107" t="str">
            <v>    其他商业服务业等支出(项)</v>
          </cell>
          <cell r="C1107">
            <v>0</v>
          </cell>
        </row>
        <row r="1108">
          <cell r="A1108">
            <v>217</v>
          </cell>
          <cell r="B1108" t="str">
            <v>金融支出</v>
          </cell>
          <cell r="C1108">
            <v>4231</v>
          </cell>
        </row>
        <row r="1109">
          <cell r="A1109">
            <v>21701</v>
          </cell>
          <cell r="B1109" t="str">
            <v>  金融部门行政支出</v>
          </cell>
          <cell r="C1109">
            <v>0</v>
          </cell>
        </row>
        <row r="1110">
          <cell r="A1110">
            <v>2170101</v>
          </cell>
          <cell r="B1110" t="str">
            <v>    行政运行</v>
          </cell>
          <cell r="C1110">
            <v>0</v>
          </cell>
        </row>
        <row r="1111">
          <cell r="A1111">
            <v>2170102</v>
          </cell>
          <cell r="B1111" t="str">
            <v>    一般行政管理事务</v>
          </cell>
          <cell r="C1111">
            <v>0</v>
          </cell>
        </row>
        <row r="1112">
          <cell r="A1112">
            <v>2170103</v>
          </cell>
          <cell r="B1112" t="str">
            <v>    机关服务</v>
          </cell>
          <cell r="C1112">
            <v>0</v>
          </cell>
        </row>
        <row r="1113">
          <cell r="A1113">
            <v>2170104</v>
          </cell>
          <cell r="B1113" t="str">
            <v>    安全防卫</v>
          </cell>
          <cell r="C1113">
            <v>0</v>
          </cell>
        </row>
        <row r="1114">
          <cell r="A1114">
            <v>2170150</v>
          </cell>
          <cell r="B1114" t="str">
            <v>    事业运行</v>
          </cell>
          <cell r="C1114">
            <v>0</v>
          </cell>
        </row>
        <row r="1115">
          <cell r="A1115">
            <v>2170199</v>
          </cell>
          <cell r="B1115" t="str">
            <v>    金融部门其他行政支出</v>
          </cell>
          <cell r="C1115">
            <v>0</v>
          </cell>
        </row>
        <row r="1116">
          <cell r="A1116">
            <v>21702</v>
          </cell>
          <cell r="B1116" t="str">
            <v>  金融部门监管支出</v>
          </cell>
          <cell r="C1116">
            <v>0</v>
          </cell>
        </row>
        <row r="1117">
          <cell r="A1117">
            <v>2170201</v>
          </cell>
          <cell r="B1117" t="str">
            <v>    货币发行</v>
          </cell>
          <cell r="C1117">
            <v>0</v>
          </cell>
        </row>
        <row r="1118">
          <cell r="A1118">
            <v>2170202</v>
          </cell>
          <cell r="B1118" t="str">
            <v>    金融服务</v>
          </cell>
          <cell r="C1118">
            <v>0</v>
          </cell>
        </row>
        <row r="1119">
          <cell r="A1119">
            <v>2170203</v>
          </cell>
          <cell r="B1119" t="str">
            <v>    反假币</v>
          </cell>
          <cell r="C1119">
            <v>0</v>
          </cell>
        </row>
        <row r="1120">
          <cell r="A1120">
            <v>2170204</v>
          </cell>
          <cell r="B1120" t="str">
            <v>    重点金融机构监管</v>
          </cell>
          <cell r="C1120">
            <v>0</v>
          </cell>
        </row>
        <row r="1121">
          <cell r="A1121">
            <v>2170205</v>
          </cell>
          <cell r="B1121" t="str">
            <v>    金融稽查与案件处理</v>
          </cell>
          <cell r="C1121">
            <v>0</v>
          </cell>
        </row>
        <row r="1122">
          <cell r="A1122">
            <v>2170206</v>
          </cell>
          <cell r="B1122" t="str">
            <v>    金融行业电子化建设</v>
          </cell>
          <cell r="C1122">
            <v>0</v>
          </cell>
        </row>
        <row r="1123">
          <cell r="A1123">
            <v>2170207</v>
          </cell>
          <cell r="B1123" t="str">
            <v>    从业人员资格考试</v>
          </cell>
          <cell r="C1123">
            <v>0</v>
          </cell>
        </row>
        <row r="1124">
          <cell r="A1124">
            <v>2170208</v>
          </cell>
          <cell r="B1124" t="str">
            <v>    反洗钱</v>
          </cell>
          <cell r="C1124">
            <v>0</v>
          </cell>
        </row>
        <row r="1125">
          <cell r="A1125">
            <v>2170299</v>
          </cell>
          <cell r="B1125" t="str">
            <v>    金融部门其他监管支出</v>
          </cell>
          <cell r="C1125">
            <v>0</v>
          </cell>
        </row>
        <row r="1126">
          <cell r="A1126">
            <v>21703</v>
          </cell>
          <cell r="B1126" t="str">
            <v>  金融发展支出</v>
          </cell>
          <cell r="C1126">
            <v>3939</v>
          </cell>
        </row>
        <row r="1127">
          <cell r="A1127">
            <v>2170301</v>
          </cell>
          <cell r="B1127" t="str">
            <v>    政策性银行亏损补贴</v>
          </cell>
          <cell r="C1127">
            <v>0</v>
          </cell>
        </row>
        <row r="1128">
          <cell r="A1128">
            <v>2170302</v>
          </cell>
          <cell r="B1128" t="str">
            <v>    利息费用补贴支出</v>
          </cell>
          <cell r="C1128">
            <v>2915</v>
          </cell>
        </row>
        <row r="1129">
          <cell r="A1129">
            <v>2170303</v>
          </cell>
          <cell r="B1129" t="str">
            <v>    补充资本金</v>
          </cell>
          <cell r="C1129">
            <v>0</v>
          </cell>
        </row>
        <row r="1130">
          <cell r="A1130">
            <v>2170304</v>
          </cell>
          <cell r="B1130" t="str">
            <v>    风险基金补助</v>
          </cell>
          <cell r="C1130">
            <v>0</v>
          </cell>
        </row>
        <row r="1131">
          <cell r="A1131">
            <v>2170399</v>
          </cell>
          <cell r="B1131" t="str">
            <v>    其他金融发展支出</v>
          </cell>
          <cell r="C1131">
            <v>1024</v>
          </cell>
        </row>
        <row r="1132">
          <cell r="A1132">
            <v>21704</v>
          </cell>
          <cell r="B1132" t="str">
            <v>  金融调控支出</v>
          </cell>
          <cell r="C1132">
            <v>0</v>
          </cell>
        </row>
        <row r="1133">
          <cell r="A1133">
            <v>2170401</v>
          </cell>
          <cell r="B1133" t="str">
            <v>    中央银行亏损补贴</v>
          </cell>
          <cell r="C1133">
            <v>0</v>
          </cell>
        </row>
        <row r="1134">
          <cell r="A1134">
            <v>2170499</v>
          </cell>
          <cell r="B1134" t="str">
            <v>    其他金融调控支出</v>
          </cell>
          <cell r="C1134">
            <v>0</v>
          </cell>
        </row>
        <row r="1135">
          <cell r="A1135">
            <v>21799</v>
          </cell>
          <cell r="B1135" t="str">
            <v>  其他金融支出(款)</v>
          </cell>
          <cell r="C1135">
            <v>292</v>
          </cell>
        </row>
        <row r="1136">
          <cell r="A1136">
            <v>2179902</v>
          </cell>
          <cell r="B1136" t="str">
            <v>    重点企业贷款贴息</v>
          </cell>
          <cell r="C1136">
            <v>292</v>
          </cell>
        </row>
        <row r="1137">
          <cell r="A1137">
            <v>2179999</v>
          </cell>
          <cell r="B1137" t="str">
            <v>    其他金融支出(项)</v>
          </cell>
          <cell r="C1137">
            <v>0</v>
          </cell>
        </row>
        <row r="1138">
          <cell r="A1138">
            <v>219</v>
          </cell>
          <cell r="B1138" t="str">
            <v>援助其他地区支出</v>
          </cell>
          <cell r="C1138">
            <v>0</v>
          </cell>
        </row>
        <row r="1139">
          <cell r="A1139">
            <v>21901</v>
          </cell>
          <cell r="B1139" t="str">
            <v>  一般公共服务</v>
          </cell>
          <cell r="C1139">
            <v>0</v>
          </cell>
        </row>
        <row r="1140">
          <cell r="A1140">
            <v>21902</v>
          </cell>
          <cell r="B1140" t="str">
            <v>  教育</v>
          </cell>
          <cell r="C1140">
            <v>0</v>
          </cell>
        </row>
        <row r="1141">
          <cell r="A1141">
            <v>21903</v>
          </cell>
          <cell r="B1141" t="str">
            <v>  文化体育与传媒</v>
          </cell>
          <cell r="C1141">
            <v>0</v>
          </cell>
        </row>
        <row r="1142">
          <cell r="A1142">
            <v>21904</v>
          </cell>
          <cell r="B1142" t="str">
            <v>  医疗卫生</v>
          </cell>
          <cell r="C1142">
            <v>0</v>
          </cell>
        </row>
        <row r="1143">
          <cell r="A1143">
            <v>21905</v>
          </cell>
          <cell r="B1143" t="str">
            <v>  节能环保</v>
          </cell>
          <cell r="C1143">
            <v>0</v>
          </cell>
        </row>
        <row r="1144">
          <cell r="A1144">
            <v>21906</v>
          </cell>
          <cell r="B1144" t="str">
            <v>  农业</v>
          </cell>
          <cell r="C1144">
            <v>0</v>
          </cell>
        </row>
        <row r="1145">
          <cell r="A1145">
            <v>21907</v>
          </cell>
          <cell r="B1145" t="str">
            <v>  交通运输</v>
          </cell>
          <cell r="C1145">
            <v>0</v>
          </cell>
        </row>
        <row r="1146">
          <cell r="A1146">
            <v>21908</v>
          </cell>
          <cell r="B1146" t="str">
            <v>  住房保障</v>
          </cell>
          <cell r="C1146">
            <v>0</v>
          </cell>
        </row>
        <row r="1147">
          <cell r="A1147">
            <v>21999</v>
          </cell>
          <cell r="B1147" t="str">
            <v>  其他支出</v>
          </cell>
          <cell r="C1147">
            <v>0</v>
          </cell>
        </row>
        <row r="1148">
          <cell r="A1148">
            <v>220</v>
          </cell>
          <cell r="B1148" t="str">
            <v>自然资源海洋气象等支出</v>
          </cell>
          <cell r="C1148">
            <v>1856</v>
          </cell>
        </row>
        <row r="1149">
          <cell r="A1149">
            <v>22001</v>
          </cell>
          <cell r="B1149" t="str">
            <v>  自然资源事务</v>
          </cell>
          <cell r="C1149">
            <v>1759</v>
          </cell>
        </row>
        <row r="1150">
          <cell r="A1150">
            <v>2200101</v>
          </cell>
          <cell r="B1150" t="str">
            <v>    行政运行</v>
          </cell>
          <cell r="C1150">
            <v>512</v>
          </cell>
        </row>
        <row r="1151">
          <cell r="A1151">
            <v>2200102</v>
          </cell>
          <cell r="B1151" t="str">
            <v>    一般行政管理事务</v>
          </cell>
          <cell r="C1151">
            <v>296</v>
          </cell>
        </row>
        <row r="1152">
          <cell r="A1152">
            <v>2200103</v>
          </cell>
          <cell r="B1152" t="str">
            <v>    机关服务</v>
          </cell>
          <cell r="C1152">
            <v>0</v>
          </cell>
        </row>
        <row r="1153">
          <cell r="A1153">
            <v>2200104</v>
          </cell>
          <cell r="B1153" t="str">
            <v>    自然资源规划及管理</v>
          </cell>
          <cell r="C1153">
            <v>91</v>
          </cell>
        </row>
        <row r="1154">
          <cell r="A1154">
            <v>2200106</v>
          </cell>
          <cell r="B1154" t="str">
            <v>    自然资源利用与保护</v>
          </cell>
          <cell r="C1154">
            <v>28</v>
          </cell>
        </row>
        <row r="1155">
          <cell r="A1155">
            <v>2200107</v>
          </cell>
          <cell r="B1155" t="str">
            <v>    自然资源社会公益服务</v>
          </cell>
          <cell r="C1155">
            <v>0</v>
          </cell>
        </row>
        <row r="1156">
          <cell r="A1156">
            <v>2200108</v>
          </cell>
          <cell r="B1156" t="str">
            <v>    自然资源行业业务管理</v>
          </cell>
          <cell r="C1156">
            <v>0</v>
          </cell>
        </row>
        <row r="1157">
          <cell r="A1157">
            <v>2200109</v>
          </cell>
          <cell r="B1157" t="str">
            <v>    自然资源调查与确权登记</v>
          </cell>
          <cell r="C1157">
            <v>5</v>
          </cell>
        </row>
        <row r="1158">
          <cell r="A1158">
            <v>2200112</v>
          </cell>
          <cell r="B1158" t="str">
            <v>    土地资源储备支出</v>
          </cell>
          <cell r="C1158">
            <v>95</v>
          </cell>
        </row>
        <row r="1159">
          <cell r="A1159">
            <v>2200113</v>
          </cell>
          <cell r="B1159" t="str">
            <v>    地质矿产资源与环境调查</v>
          </cell>
          <cell r="C1159">
            <v>0</v>
          </cell>
        </row>
        <row r="1160">
          <cell r="A1160">
            <v>2200114</v>
          </cell>
          <cell r="B1160" t="str">
            <v>　　地质勘查与矿产资源管理</v>
          </cell>
          <cell r="C1160">
            <v>32</v>
          </cell>
        </row>
        <row r="1161">
          <cell r="A1161">
            <v>2200115</v>
          </cell>
          <cell r="B1161" t="str">
            <v>    地质转产项目财政贴息</v>
          </cell>
          <cell r="C1161">
            <v>0</v>
          </cell>
        </row>
        <row r="1162">
          <cell r="A1162">
            <v>2200116</v>
          </cell>
          <cell r="B1162" t="str">
            <v>    国外风险勘查</v>
          </cell>
          <cell r="C1162">
            <v>0</v>
          </cell>
        </row>
        <row r="1163">
          <cell r="A1163">
            <v>2200119</v>
          </cell>
          <cell r="B1163" t="str">
            <v>    地质勘查基金(周转金)支出</v>
          </cell>
          <cell r="C1163">
            <v>0</v>
          </cell>
        </row>
        <row r="1164">
          <cell r="A1164">
            <v>2200120</v>
          </cell>
          <cell r="B1164" t="str">
            <v>    海域与海岛管理</v>
          </cell>
          <cell r="C1164">
            <v>0</v>
          </cell>
        </row>
        <row r="1165">
          <cell r="A1165">
            <v>2200121</v>
          </cell>
          <cell r="B1165" t="str">
            <v>    自然资源国际合作与海洋权益维护</v>
          </cell>
          <cell r="C1165">
            <v>0</v>
          </cell>
        </row>
        <row r="1166">
          <cell r="A1166">
            <v>2200122</v>
          </cell>
          <cell r="B1166" t="str">
            <v>    自然资源卫星</v>
          </cell>
          <cell r="C1166">
            <v>0</v>
          </cell>
        </row>
        <row r="1167">
          <cell r="A1167">
            <v>2200123</v>
          </cell>
          <cell r="B1167" t="str">
            <v>    极地考察</v>
          </cell>
          <cell r="C1167">
            <v>0</v>
          </cell>
        </row>
        <row r="1168">
          <cell r="A1168">
            <v>2200124</v>
          </cell>
          <cell r="B1168" t="str">
            <v>    深海调查与资源开发</v>
          </cell>
          <cell r="C1168">
            <v>0</v>
          </cell>
        </row>
        <row r="1169">
          <cell r="A1169">
            <v>2200125</v>
          </cell>
          <cell r="B1169" t="str">
            <v>    海港航标维护</v>
          </cell>
          <cell r="C1169">
            <v>0</v>
          </cell>
        </row>
        <row r="1170">
          <cell r="A1170">
            <v>2200126</v>
          </cell>
          <cell r="B1170" t="str">
            <v>    海水淡化</v>
          </cell>
          <cell r="C1170">
            <v>0</v>
          </cell>
        </row>
        <row r="1171">
          <cell r="A1171">
            <v>2200127</v>
          </cell>
          <cell r="B1171" t="str">
            <v>    无居民海岛使用金支出</v>
          </cell>
          <cell r="C1171">
            <v>0</v>
          </cell>
        </row>
        <row r="1172">
          <cell r="A1172">
            <v>2200128</v>
          </cell>
          <cell r="B1172" t="str">
            <v>    海洋战略规划与预警监测</v>
          </cell>
          <cell r="C1172">
            <v>0</v>
          </cell>
        </row>
        <row r="1173">
          <cell r="A1173">
            <v>2200129</v>
          </cell>
          <cell r="B1173" t="str">
            <v>    基础测绘与地理信息监管</v>
          </cell>
          <cell r="C1173">
            <v>0</v>
          </cell>
        </row>
        <row r="1174">
          <cell r="A1174">
            <v>2200150</v>
          </cell>
          <cell r="B1174" t="str">
            <v>    事业运行</v>
          </cell>
          <cell r="C1174">
            <v>700</v>
          </cell>
        </row>
        <row r="1175">
          <cell r="A1175">
            <v>2200199</v>
          </cell>
          <cell r="B1175" t="str">
            <v>    其他自然资源事务支出</v>
          </cell>
          <cell r="C1175">
            <v>0</v>
          </cell>
        </row>
        <row r="1176">
          <cell r="A1176">
            <v>22005</v>
          </cell>
          <cell r="B1176" t="str">
            <v>  气象事务</v>
          </cell>
          <cell r="C1176">
            <v>97</v>
          </cell>
        </row>
        <row r="1177">
          <cell r="A1177">
            <v>2200501</v>
          </cell>
          <cell r="B1177" t="str">
            <v>    行政运行</v>
          </cell>
          <cell r="C1177">
            <v>0</v>
          </cell>
        </row>
        <row r="1178">
          <cell r="A1178">
            <v>2200502</v>
          </cell>
          <cell r="B1178" t="str">
            <v>    一般行政管理事务</v>
          </cell>
          <cell r="C1178">
            <v>0</v>
          </cell>
        </row>
        <row r="1179">
          <cell r="A1179">
            <v>2200503</v>
          </cell>
          <cell r="B1179" t="str">
            <v>    机关服务</v>
          </cell>
          <cell r="C1179">
            <v>0</v>
          </cell>
        </row>
        <row r="1180">
          <cell r="A1180">
            <v>2200504</v>
          </cell>
          <cell r="B1180" t="str">
            <v>    气象事业机构</v>
          </cell>
          <cell r="C1180">
            <v>62</v>
          </cell>
        </row>
        <row r="1181">
          <cell r="A1181">
            <v>2200506</v>
          </cell>
          <cell r="B1181" t="str">
            <v>    气象探测</v>
          </cell>
          <cell r="C1181">
            <v>0</v>
          </cell>
        </row>
        <row r="1182">
          <cell r="A1182">
            <v>2200507</v>
          </cell>
          <cell r="B1182" t="str">
            <v>    气象信息传输及管理</v>
          </cell>
          <cell r="C1182">
            <v>0</v>
          </cell>
        </row>
        <row r="1183">
          <cell r="A1183">
            <v>2200508</v>
          </cell>
          <cell r="B1183" t="str">
            <v>    气象预报预测</v>
          </cell>
          <cell r="C1183">
            <v>0</v>
          </cell>
        </row>
        <row r="1184">
          <cell r="A1184">
            <v>2200509</v>
          </cell>
          <cell r="B1184" t="str">
            <v>    气象服务</v>
          </cell>
          <cell r="C1184">
            <v>0</v>
          </cell>
        </row>
        <row r="1185">
          <cell r="A1185">
            <v>2200510</v>
          </cell>
          <cell r="B1185" t="str">
            <v>    气象装备保障维护</v>
          </cell>
          <cell r="C1185">
            <v>0</v>
          </cell>
        </row>
        <row r="1186">
          <cell r="A1186">
            <v>2200511</v>
          </cell>
          <cell r="B1186" t="str">
            <v>    气象基础设施建设与维修</v>
          </cell>
          <cell r="C1186">
            <v>0</v>
          </cell>
        </row>
        <row r="1187">
          <cell r="A1187">
            <v>2200512</v>
          </cell>
          <cell r="B1187" t="str">
            <v>    气象卫星</v>
          </cell>
          <cell r="C1187">
            <v>0</v>
          </cell>
        </row>
        <row r="1188">
          <cell r="A1188">
            <v>2200513</v>
          </cell>
          <cell r="B1188" t="str">
            <v>    气象法规与标准</v>
          </cell>
          <cell r="C1188">
            <v>0</v>
          </cell>
        </row>
        <row r="1189">
          <cell r="A1189">
            <v>2200514</v>
          </cell>
          <cell r="B1189" t="str">
            <v>    气象资金审计稽查</v>
          </cell>
          <cell r="C1189">
            <v>0</v>
          </cell>
        </row>
        <row r="1190">
          <cell r="A1190">
            <v>2200599</v>
          </cell>
          <cell r="B1190" t="str">
            <v>    其他气象事务支出</v>
          </cell>
          <cell r="C1190">
            <v>35</v>
          </cell>
        </row>
        <row r="1191">
          <cell r="A1191">
            <v>22099</v>
          </cell>
          <cell r="B1191" t="str">
            <v>  其他自然资源海洋气象等支出(款)</v>
          </cell>
          <cell r="C1191">
            <v>0</v>
          </cell>
        </row>
        <row r="1192">
          <cell r="A1192">
            <v>2209999</v>
          </cell>
          <cell r="B1192" t="str">
            <v>    其他自然资源海洋气象等支出(项)</v>
          </cell>
          <cell r="C1192">
            <v>0</v>
          </cell>
        </row>
        <row r="1193">
          <cell r="A1193">
            <v>221</v>
          </cell>
          <cell r="B1193" t="str">
            <v>住房保障支出</v>
          </cell>
          <cell r="C1193">
            <v>5151</v>
          </cell>
        </row>
        <row r="1194">
          <cell r="A1194">
            <v>22101</v>
          </cell>
          <cell r="B1194" t="str">
            <v>  保障性安居工程支出</v>
          </cell>
          <cell r="C1194">
            <v>1965</v>
          </cell>
        </row>
        <row r="1195">
          <cell r="A1195">
            <v>2210101</v>
          </cell>
          <cell r="B1195" t="str">
            <v>    廉租住房</v>
          </cell>
          <cell r="C1195">
            <v>0</v>
          </cell>
        </row>
        <row r="1196">
          <cell r="A1196">
            <v>2210102</v>
          </cell>
          <cell r="B1196" t="str">
            <v>    沉陷区治理</v>
          </cell>
          <cell r="C1196">
            <v>0</v>
          </cell>
        </row>
        <row r="1197">
          <cell r="A1197">
            <v>2210103</v>
          </cell>
          <cell r="B1197" t="str">
            <v>    棚户区改造</v>
          </cell>
          <cell r="C1197">
            <v>0</v>
          </cell>
        </row>
        <row r="1198">
          <cell r="A1198">
            <v>2210104</v>
          </cell>
          <cell r="B1198" t="str">
            <v>    少数民族地区游牧民定居工程</v>
          </cell>
          <cell r="C1198">
            <v>0</v>
          </cell>
        </row>
        <row r="1199">
          <cell r="A1199">
            <v>2210105</v>
          </cell>
          <cell r="B1199" t="str">
            <v>    农村危房改造</v>
          </cell>
          <cell r="C1199">
            <v>1482</v>
          </cell>
        </row>
        <row r="1200">
          <cell r="A1200">
            <v>2210106</v>
          </cell>
          <cell r="B1200" t="str">
            <v>    公共租赁住房</v>
          </cell>
          <cell r="C1200">
            <v>0</v>
          </cell>
        </row>
        <row r="1201">
          <cell r="A1201">
            <v>2210107</v>
          </cell>
          <cell r="B1201" t="str">
            <v>    保障性住房租金补贴</v>
          </cell>
          <cell r="C1201">
            <v>7</v>
          </cell>
        </row>
        <row r="1202">
          <cell r="A1202">
            <v>2210108</v>
          </cell>
          <cell r="B1202" t="str">
            <v>    老旧小区改造</v>
          </cell>
          <cell r="C1202">
            <v>476</v>
          </cell>
        </row>
        <row r="1203">
          <cell r="A1203">
            <v>2210109</v>
          </cell>
          <cell r="B1203" t="str">
            <v>    住房租赁市场发展</v>
          </cell>
          <cell r="C1203">
            <v>0</v>
          </cell>
        </row>
        <row r="1204">
          <cell r="A1204">
            <v>2210199</v>
          </cell>
          <cell r="B1204" t="str">
            <v>    其他保障性安居工程支出</v>
          </cell>
          <cell r="C1204">
            <v>0</v>
          </cell>
        </row>
        <row r="1205">
          <cell r="A1205">
            <v>22102</v>
          </cell>
          <cell r="B1205" t="str">
            <v>  住房改革支出</v>
          </cell>
          <cell r="C1205">
            <v>3186</v>
          </cell>
        </row>
        <row r="1206">
          <cell r="A1206">
            <v>2210201</v>
          </cell>
          <cell r="B1206" t="str">
            <v>    住房公积金</v>
          </cell>
          <cell r="C1206">
            <v>3186</v>
          </cell>
        </row>
        <row r="1207">
          <cell r="A1207">
            <v>2210202</v>
          </cell>
          <cell r="B1207" t="str">
            <v>    提租补贴</v>
          </cell>
          <cell r="C1207">
            <v>0</v>
          </cell>
        </row>
        <row r="1208">
          <cell r="A1208">
            <v>2210203</v>
          </cell>
          <cell r="B1208" t="str">
            <v>    购房补贴</v>
          </cell>
          <cell r="C1208">
            <v>0</v>
          </cell>
        </row>
        <row r="1209">
          <cell r="A1209">
            <v>22103</v>
          </cell>
          <cell r="B1209" t="str">
            <v>  城乡社区住宅</v>
          </cell>
          <cell r="C1209">
            <v>0</v>
          </cell>
        </row>
        <row r="1210">
          <cell r="A1210">
            <v>2210301</v>
          </cell>
          <cell r="B1210" t="str">
            <v>    公有住房建设和维修改造支出</v>
          </cell>
          <cell r="C1210">
            <v>0</v>
          </cell>
        </row>
        <row r="1211">
          <cell r="A1211">
            <v>2210302</v>
          </cell>
          <cell r="B1211" t="str">
            <v>    住房公积金管理</v>
          </cell>
          <cell r="C1211">
            <v>0</v>
          </cell>
        </row>
        <row r="1212">
          <cell r="A1212">
            <v>2210399</v>
          </cell>
          <cell r="B1212" t="str">
            <v>    其他城乡社区住宅支出</v>
          </cell>
          <cell r="C1212">
            <v>0</v>
          </cell>
        </row>
        <row r="1213">
          <cell r="A1213">
            <v>222</v>
          </cell>
          <cell r="B1213" t="str">
            <v>粮油物资储备支出</v>
          </cell>
          <cell r="C1213">
            <v>271</v>
          </cell>
        </row>
        <row r="1214">
          <cell r="A1214">
            <v>22201</v>
          </cell>
          <cell r="B1214" t="str">
            <v>  粮油物资事务</v>
          </cell>
          <cell r="C1214">
            <v>198</v>
          </cell>
        </row>
        <row r="1215">
          <cell r="A1215">
            <v>2220101</v>
          </cell>
          <cell r="B1215" t="str">
            <v>    行政运行</v>
          </cell>
          <cell r="C1215">
            <v>1</v>
          </cell>
        </row>
        <row r="1216">
          <cell r="A1216">
            <v>2220102</v>
          </cell>
          <cell r="B1216" t="str">
            <v>    一般行政管理事务</v>
          </cell>
          <cell r="C1216">
            <v>0</v>
          </cell>
        </row>
        <row r="1217">
          <cell r="A1217">
            <v>2220103</v>
          </cell>
          <cell r="B1217" t="str">
            <v>    机关服务</v>
          </cell>
          <cell r="C1217">
            <v>0</v>
          </cell>
        </row>
        <row r="1218">
          <cell r="A1218">
            <v>2220104</v>
          </cell>
          <cell r="B1218" t="str">
            <v>    财务和审计支出</v>
          </cell>
          <cell r="C1218">
            <v>0</v>
          </cell>
        </row>
        <row r="1219">
          <cell r="A1219">
            <v>2220105</v>
          </cell>
          <cell r="B1219" t="str">
            <v>    信息统计</v>
          </cell>
          <cell r="C1219">
            <v>0</v>
          </cell>
        </row>
        <row r="1220">
          <cell r="A1220">
            <v>2220106</v>
          </cell>
          <cell r="B1220" t="str">
            <v>    专项业务活动</v>
          </cell>
          <cell r="C1220">
            <v>45</v>
          </cell>
        </row>
        <row r="1221">
          <cell r="A1221">
            <v>2220107</v>
          </cell>
          <cell r="B1221" t="str">
            <v>    国家粮油差价补贴</v>
          </cell>
          <cell r="C1221">
            <v>0</v>
          </cell>
        </row>
        <row r="1222">
          <cell r="A1222">
            <v>2220112</v>
          </cell>
          <cell r="B1222" t="str">
            <v>    粮食财务挂账利息补贴</v>
          </cell>
          <cell r="C1222">
            <v>0</v>
          </cell>
        </row>
        <row r="1223">
          <cell r="A1223">
            <v>2220113</v>
          </cell>
          <cell r="B1223" t="str">
            <v>    粮食财务挂账消化款</v>
          </cell>
          <cell r="C1223">
            <v>0</v>
          </cell>
        </row>
        <row r="1224">
          <cell r="A1224">
            <v>2220114</v>
          </cell>
          <cell r="B1224" t="str">
            <v>    处理陈化粮补贴</v>
          </cell>
          <cell r="C1224">
            <v>0</v>
          </cell>
        </row>
        <row r="1225">
          <cell r="A1225">
            <v>2220115</v>
          </cell>
          <cell r="B1225" t="str">
            <v>    粮食风险基金</v>
          </cell>
          <cell r="C1225">
            <v>0</v>
          </cell>
        </row>
        <row r="1226">
          <cell r="A1226">
            <v>2220118</v>
          </cell>
          <cell r="B1226" t="str">
            <v>    粮油市场调控专项资金</v>
          </cell>
          <cell r="C1226">
            <v>0</v>
          </cell>
        </row>
        <row r="1227">
          <cell r="A1227">
            <v>2220119</v>
          </cell>
          <cell r="B1227" t="str">
            <v>    设施建设</v>
          </cell>
          <cell r="C1227">
            <v>0</v>
          </cell>
        </row>
        <row r="1228">
          <cell r="A1228">
            <v>2220120</v>
          </cell>
          <cell r="B1228" t="str">
            <v>    设施安全</v>
          </cell>
          <cell r="C1228">
            <v>0</v>
          </cell>
        </row>
        <row r="1229">
          <cell r="A1229">
            <v>2220121</v>
          </cell>
          <cell r="B1229" t="str">
            <v>    物资保管保养</v>
          </cell>
          <cell r="C1229">
            <v>0</v>
          </cell>
        </row>
        <row r="1230">
          <cell r="A1230">
            <v>2220150</v>
          </cell>
          <cell r="B1230" t="str">
            <v>    事业运行</v>
          </cell>
          <cell r="C1230">
            <v>52</v>
          </cell>
        </row>
        <row r="1231">
          <cell r="A1231">
            <v>2220199</v>
          </cell>
          <cell r="B1231" t="str">
            <v>    其他粮油物资事务支出</v>
          </cell>
          <cell r="C1231">
            <v>100</v>
          </cell>
        </row>
        <row r="1232">
          <cell r="A1232">
            <v>22203</v>
          </cell>
          <cell r="B1232" t="str">
            <v>  能源储备</v>
          </cell>
          <cell r="C1232">
            <v>0</v>
          </cell>
        </row>
        <row r="1233">
          <cell r="A1233">
            <v>2220301</v>
          </cell>
          <cell r="B1233" t="str">
            <v>    石油储备</v>
          </cell>
          <cell r="C1233">
            <v>0</v>
          </cell>
        </row>
        <row r="1234">
          <cell r="A1234">
            <v>2220303</v>
          </cell>
          <cell r="B1234" t="str">
            <v>    天然铀能源储备</v>
          </cell>
          <cell r="C1234">
            <v>0</v>
          </cell>
        </row>
        <row r="1235">
          <cell r="A1235">
            <v>2220304</v>
          </cell>
          <cell r="B1235" t="str">
            <v>    煤炭储备</v>
          </cell>
          <cell r="C1235">
            <v>0</v>
          </cell>
        </row>
        <row r="1236">
          <cell r="A1236">
            <v>2220305</v>
          </cell>
          <cell r="B1236" t="str">
            <v>    成品油储备</v>
          </cell>
          <cell r="C1236">
            <v>0</v>
          </cell>
        </row>
        <row r="1237">
          <cell r="A1237">
            <v>2220399</v>
          </cell>
          <cell r="B1237" t="str">
            <v>    其他能源储备支出</v>
          </cell>
          <cell r="C1237">
            <v>0</v>
          </cell>
        </row>
        <row r="1238">
          <cell r="A1238">
            <v>22204</v>
          </cell>
          <cell r="B1238" t="str">
            <v>  粮油储备</v>
          </cell>
          <cell r="C1238">
            <v>73</v>
          </cell>
        </row>
        <row r="1239">
          <cell r="A1239">
            <v>2220401</v>
          </cell>
          <cell r="B1239" t="str">
            <v>    储备粮油补贴</v>
          </cell>
          <cell r="C1239">
            <v>0</v>
          </cell>
        </row>
        <row r="1240">
          <cell r="A1240">
            <v>2220402</v>
          </cell>
          <cell r="B1240" t="str">
            <v>    储备粮油差价补贴</v>
          </cell>
          <cell r="C1240">
            <v>0</v>
          </cell>
        </row>
        <row r="1241">
          <cell r="A1241">
            <v>2220403</v>
          </cell>
          <cell r="B1241" t="str">
            <v>    储备粮(油)库建设</v>
          </cell>
          <cell r="C1241">
            <v>73</v>
          </cell>
        </row>
        <row r="1242">
          <cell r="A1242">
            <v>2220404</v>
          </cell>
          <cell r="B1242" t="str">
            <v>    最低收购价政策支出</v>
          </cell>
          <cell r="C1242">
            <v>0</v>
          </cell>
        </row>
        <row r="1243">
          <cell r="A1243">
            <v>2220499</v>
          </cell>
          <cell r="B1243" t="str">
            <v>    其他粮油储备支出</v>
          </cell>
          <cell r="C1243">
            <v>0</v>
          </cell>
        </row>
        <row r="1244">
          <cell r="A1244">
            <v>22205</v>
          </cell>
          <cell r="B1244" t="str">
            <v>  重要商品储备</v>
          </cell>
          <cell r="C1244">
            <v>0</v>
          </cell>
        </row>
        <row r="1245">
          <cell r="A1245">
            <v>2220501</v>
          </cell>
          <cell r="B1245" t="str">
            <v>    棉花储备</v>
          </cell>
          <cell r="C1245">
            <v>0</v>
          </cell>
        </row>
        <row r="1246">
          <cell r="A1246">
            <v>2220502</v>
          </cell>
          <cell r="B1246" t="str">
            <v>    食糖储备</v>
          </cell>
          <cell r="C1246">
            <v>0</v>
          </cell>
        </row>
        <row r="1247">
          <cell r="A1247">
            <v>2220503</v>
          </cell>
          <cell r="B1247" t="str">
            <v>    肉类储备</v>
          </cell>
          <cell r="C1247">
            <v>0</v>
          </cell>
        </row>
        <row r="1248">
          <cell r="A1248">
            <v>2220504</v>
          </cell>
          <cell r="B1248" t="str">
            <v>    化肥储备</v>
          </cell>
          <cell r="C1248">
            <v>0</v>
          </cell>
        </row>
        <row r="1249">
          <cell r="A1249">
            <v>2220505</v>
          </cell>
          <cell r="B1249" t="str">
            <v>    农药储备</v>
          </cell>
          <cell r="C1249">
            <v>0</v>
          </cell>
        </row>
        <row r="1250">
          <cell r="A1250">
            <v>2220506</v>
          </cell>
          <cell r="B1250" t="str">
            <v>    边销茶储备</v>
          </cell>
          <cell r="C1250">
            <v>0</v>
          </cell>
        </row>
        <row r="1251">
          <cell r="A1251">
            <v>2220507</v>
          </cell>
          <cell r="B1251" t="str">
            <v>    羊毛储备</v>
          </cell>
          <cell r="C1251">
            <v>0</v>
          </cell>
        </row>
        <row r="1252">
          <cell r="A1252">
            <v>2220508</v>
          </cell>
          <cell r="B1252" t="str">
            <v>    医药储备</v>
          </cell>
          <cell r="C1252">
            <v>0</v>
          </cell>
        </row>
        <row r="1253">
          <cell r="A1253">
            <v>2220509</v>
          </cell>
          <cell r="B1253" t="str">
            <v>    食盐储备</v>
          </cell>
          <cell r="C1253">
            <v>0</v>
          </cell>
        </row>
        <row r="1254">
          <cell r="A1254">
            <v>2220510</v>
          </cell>
          <cell r="B1254" t="str">
            <v>    战略物资储备</v>
          </cell>
          <cell r="C1254">
            <v>0</v>
          </cell>
        </row>
        <row r="1255">
          <cell r="A1255">
            <v>2220511</v>
          </cell>
          <cell r="B1255" t="str">
            <v>    应急物资储备</v>
          </cell>
          <cell r="C1255">
            <v>0</v>
          </cell>
        </row>
        <row r="1256">
          <cell r="A1256">
            <v>2220599</v>
          </cell>
          <cell r="B1256" t="str">
            <v>    其他重要商品储备支出</v>
          </cell>
          <cell r="C1256">
            <v>0</v>
          </cell>
        </row>
        <row r="1257">
          <cell r="A1257">
            <v>224</v>
          </cell>
          <cell r="B1257" t="str">
            <v>灾害防治及应急管理支出</v>
          </cell>
          <cell r="C1257">
            <v>1778</v>
          </cell>
        </row>
        <row r="1258">
          <cell r="A1258">
            <v>22401</v>
          </cell>
          <cell r="B1258" t="str">
            <v>  应急管理事务</v>
          </cell>
          <cell r="C1258">
            <v>940</v>
          </cell>
        </row>
        <row r="1259">
          <cell r="A1259">
            <v>2240101</v>
          </cell>
          <cell r="B1259" t="str">
            <v>    行政运行</v>
          </cell>
          <cell r="C1259">
            <v>515</v>
          </cell>
        </row>
        <row r="1260">
          <cell r="A1260">
            <v>2240102</v>
          </cell>
          <cell r="B1260" t="str">
            <v>    一般行政管理事务</v>
          </cell>
          <cell r="C1260">
            <v>105</v>
          </cell>
        </row>
        <row r="1261">
          <cell r="A1261">
            <v>2240103</v>
          </cell>
          <cell r="B1261" t="str">
            <v>    机关服务</v>
          </cell>
          <cell r="C1261">
            <v>0</v>
          </cell>
        </row>
        <row r="1262">
          <cell r="A1262">
            <v>2240104</v>
          </cell>
          <cell r="B1262" t="str">
            <v>    灾害风险防治</v>
          </cell>
          <cell r="C1262">
            <v>35</v>
          </cell>
        </row>
        <row r="1263">
          <cell r="A1263">
            <v>2240105</v>
          </cell>
          <cell r="B1263" t="str">
            <v>    国务院安委会专项</v>
          </cell>
          <cell r="C1263">
            <v>0</v>
          </cell>
        </row>
        <row r="1264">
          <cell r="A1264">
            <v>2240106</v>
          </cell>
          <cell r="B1264" t="str">
            <v>    安全监管</v>
          </cell>
          <cell r="C1264">
            <v>48</v>
          </cell>
        </row>
        <row r="1265">
          <cell r="A1265">
            <v>2240107</v>
          </cell>
          <cell r="B1265" t="str">
            <v>    安全生产基础</v>
          </cell>
          <cell r="C1265">
            <v>0</v>
          </cell>
        </row>
        <row r="1266">
          <cell r="A1266">
            <v>2240108</v>
          </cell>
          <cell r="B1266" t="str">
            <v>    应急救援</v>
          </cell>
          <cell r="C1266">
            <v>9</v>
          </cell>
        </row>
        <row r="1267">
          <cell r="A1267">
            <v>2240109</v>
          </cell>
          <cell r="B1267" t="str">
            <v>    应急管理</v>
          </cell>
          <cell r="C1267">
            <v>228</v>
          </cell>
        </row>
        <row r="1268">
          <cell r="A1268">
            <v>2240150</v>
          </cell>
          <cell r="B1268" t="str">
            <v>    事业运行</v>
          </cell>
          <cell r="C1268">
            <v>0</v>
          </cell>
        </row>
        <row r="1269">
          <cell r="A1269">
            <v>2240199</v>
          </cell>
          <cell r="B1269" t="str">
            <v>    其他应急管理支出</v>
          </cell>
          <cell r="C1269">
            <v>0</v>
          </cell>
        </row>
        <row r="1270">
          <cell r="A1270">
            <v>22402</v>
          </cell>
          <cell r="B1270" t="str">
            <v>  消防事务</v>
          </cell>
          <cell r="C1270">
            <v>782</v>
          </cell>
        </row>
        <row r="1271">
          <cell r="A1271">
            <v>2240201</v>
          </cell>
          <cell r="B1271" t="str">
            <v>    行政运行</v>
          </cell>
          <cell r="C1271">
            <v>50</v>
          </cell>
        </row>
        <row r="1272">
          <cell r="A1272">
            <v>2240202</v>
          </cell>
          <cell r="B1272" t="str">
            <v>    一般行政管理事务</v>
          </cell>
          <cell r="C1272">
            <v>0</v>
          </cell>
        </row>
        <row r="1273">
          <cell r="A1273">
            <v>2240203</v>
          </cell>
          <cell r="B1273" t="str">
            <v>    机关服务</v>
          </cell>
          <cell r="C1273">
            <v>0</v>
          </cell>
        </row>
        <row r="1274">
          <cell r="A1274">
            <v>2240204</v>
          </cell>
          <cell r="B1274" t="str">
            <v>    消防应急救援</v>
          </cell>
          <cell r="C1274">
            <v>732</v>
          </cell>
        </row>
        <row r="1275">
          <cell r="A1275">
            <v>2240299</v>
          </cell>
          <cell r="B1275" t="str">
            <v>    其他消防事务支出</v>
          </cell>
          <cell r="C1275">
            <v>0</v>
          </cell>
        </row>
        <row r="1276">
          <cell r="A1276">
            <v>22403</v>
          </cell>
          <cell r="B1276" t="str">
            <v>  森林消防事务</v>
          </cell>
          <cell r="C1276">
            <v>26</v>
          </cell>
        </row>
        <row r="1277">
          <cell r="A1277">
            <v>2240301</v>
          </cell>
          <cell r="B1277" t="str">
            <v>    行政运行</v>
          </cell>
          <cell r="C1277">
            <v>0</v>
          </cell>
        </row>
        <row r="1278">
          <cell r="A1278">
            <v>2240302</v>
          </cell>
          <cell r="B1278" t="str">
            <v>    一般行政管理事务</v>
          </cell>
          <cell r="C1278">
            <v>0</v>
          </cell>
        </row>
        <row r="1279">
          <cell r="A1279">
            <v>2240303</v>
          </cell>
          <cell r="B1279" t="str">
            <v>    机关服务</v>
          </cell>
          <cell r="C1279">
            <v>0</v>
          </cell>
        </row>
        <row r="1280">
          <cell r="A1280">
            <v>2240304</v>
          </cell>
          <cell r="B1280" t="str">
            <v>    森林消防应急救援</v>
          </cell>
          <cell r="C1280">
            <v>26</v>
          </cell>
        </row>
        <row r="1281">
          <cell r="A1281">
            <v>2240399</v>
          </cell>
          <cell r="B1281" t="str">
            <v>    其他森林消防事务支出</v>
          </cell>
          <cell r="C1281">
            <v>0</v>
          </cell>
        </row>
        <row r="1282">
          <cell r="A1282">
            <v>22404</v>
          </cell>
          <cell r="B1282" t="str">
            <v>  煤矿安全</v>
          </cell>
          <cell r="C1282">
            <v>0</v>
          </cell>
        </row>
        <row r="1283">
          <cell r="A1283">
            <v>2240401</v>
          </cell>
          <cell r="B1283" t="str">
            <v>    行政运行</v>
          </cell>
          <cell r="C1283">
            <v>0</v>
          </cell>
        </row>
        <row r="1284">
          <cell r="A1284">
            <v>2240402</v>
          </cell>
          <cell r="B1284" t="str">
            <v>    一般行政管理事务</v>
          </cell>
          <cell r="C1284">
            <v>0</v>
          </cell>
        </row>
        <row r="1285">
          <cell r="A1285">
            <v>2240403</v>
          </cell>
          <cell r="B1285" t="str">
            <v>    机关服务</v>
          </cell>
          <cell r="C1285">
            <v>0</v>
          </cell>
        </row>
        <row r="1286">
          <cell r="A1286">
            <v>2240404</v>
          </cell>
          <cell r="B1286" t="str">
            <v>    煤矿安全监察事务</v>
          </cell>
          <cell r="C1286">
            <v>0</v>
          </cell>
        </row>
        <row r="1287">
          <cell r="A1287">
            <v>2240405</v>
          </cell>
          <cell r="B1287" t="str">
            <v>    煤矿应急救援事务</v>
          </cell>
          <cell r="C1287">
            <v>0</v>
          </cell>
        </row>
        <row r="1288">
          <cell r="A1288">
            <v>2240450</v>
          </cell>
          <cell r="B1288" t="str">
            <v>    事业运行</v>
          </cell>
          <cell r="C1288">
            <v>0</v>
          </cell>
        </row>
        <row r="1289">
          <cell r="A1289">
            <v>2240499</v>
          </cell>
          <cell r="B1289" t="str">
            <v>    其他煤矿安全支出</v>
          </cell>
          <cell r="C1289">
            <v>0</v>
          </cell>
        </row>
        <row r="1290">
          <cell r="A1290">
            <v>22405</v>
          </cell>
          <cell r="B1290" t="str">
            <v>  地震事务</v>
          </cell>
          <cell r="C1290">
            <v>0</v>
          </cell>
        </row>
        <row r="1291">
          <cell r="A1291">
            <v>2240501</v>
          </cell>
          <cell r="B1291" t="str">
            <v>    行政运行</v>
          </cell>
          <cell r="C1291">
            <v>0</v>
          </cell>
        </row>
        <row r="1292">
          <cell r="A1292">
            <v>2240502</v>
          </cell>
          <cell r="B1292" t="str">
            <v>    一般行政管理事务</v>
          </cell>
          <cell r="C1292">
            <v>0</v>
          </cell>
        </row>
        <row r="1293">
          <cell r="A1293">
            <v>2240503</v>
          </cell>
          <cell r="B1293" t="str">
            <v>    机关服务</v>
          </cell>
          <cell r="C1293">
            <v>0</v>
          </cell>
        </row>
        <row r="1294">
          <cell r="A1294">
            <v>2240504</v>
          </cell>
          <cell r="B1294" t="str">
            <v>    地震监测</v>
          </cell>
          <cell r="C1294">
            <v>0</v>
          </cell>
        </row>
        <row r="1295">
          <cell r="A1295">
            <v>2240505</v>
          </cell>
          <cell r="B1295" t="str">
            <v>    地震预测预报</v>
          </cell>
          <cell r="C1295">
            <v>0</v>
          </cell>
        </row>
        <row r="1296">
          <cell r="A1296">
            <v>2240506</v>
          </cell>
          <cell r="B1296" t="str">
            <v>    地震灾害预防</v>
          </cell>
          <cell r="C1296">
            <v>0</v>
          </cell>
        </row>
        <row r="1297">
          <cell r="A1297">
            <v>2240507</v>
          </cell>
          <cell r="B1297" t="str">
            <v>    地震应急救援</v>
          </cell>
          <cell r="C1297">
            <v>0</v>
          </cell>
        </row>
        <row r="1298">
          <cell r="A1298">
            <v>2240508</v>
          </cell>
          <cell r="B1298" t="str">
            <v>    地震环境探察</v>
          </cell>
          <cell r="C1298">
            <v>0</v>
          </cell>
        </row>
        <row r="1299">
          <cell r="A1299">
            <v>2240509</v>
          </cell>
          <cell r="B1299" t="str">
            <v>    防震减灾信息管理</v>
          </cell>
          <cell r="C1299">
            <v>0</v>
          </cell>
        </row>
        <row r="1300">
          <cell r="A1300">
            <v>2240510</v>
          </cell>
          <cell r="B1300" t="str">
            <v>    防震减灾基础管理</v>
          </cell>
          <cell r="C1300">
            <v>0</v>
          </cell>
        </row>
        <row r="1301">
          <cell r="A1301">
            <v>2240550</v>
          </cell>
          <cell r="B1301" t="str">
            <v>    地震事业机构</v>
          </cell>
          <cell r="C1301">
            <v>0</v>
          </cell>
        </row>
        <row r="1302">
          <cell r="A1302">
            <v>2240599</v>
          </cell>
          <cell r="B1302" t="str">
            <v>    其他地震事务支出</v>
          </cell>
          <cell r="C1302">
            <v>0</v>
          </cell>
        </row>
        <row r="1303">
          <cell r="A1303">
            <v>22406</v>
          </cell>
          <cell r="B1303" t="str">
            <v>  自然灾害防治</v>
          </cell>
          <cell r="C1303">
            <v>0</v>
          </cell>
        </row>
        <row r="1304">
          <cell r="A1304">
            <v>2240601</v>
          </cell>
          <cell r="B1304" t="str">
            <v>    地质灾害防治</v>
          </cell>
          <cell r="C1304">
            <v>0</v>
          </cell>
        </row>
        <row r="1305">
          <cell r="A1305">
            <v>2240602</v>
          </cell>
          <cell r="B1305" t="str">
            <v>    森林草原防灾减灾</v>
          </cell>
          <cell r="C1305">
            <v>0</v>
          </cell>
        </row>
        <row r="1306">
          <cell r="A1306">
            <v>2240699</v>
          </cell>
          <cell r="B1306" t="str">
            <v>    其他自然灾害防治支出</v>
          </cell>
          <cell r="C1306">
            <v>0</v>
          </cell>
        </row>
        <row r="1307">
          <cell r="A1307">
            <v>22407</v>
          </cell>
          <cell r="B1307" t="str">
            <v>  自然灾害救灾及恢复重建支出</v>
          </cell>
          <cell r="C1307">
            <v>30</v>
          </cell>
        </row>
        <row r="1308">
          <cell r="A1308">
            <v>2240703</v>
          </cell>
          <cell r="B1308" t="str">
            <v>    自然灾害救灾补助</v>
          </cell>
          <cell r="C1308">
            <v>53</v>
          </cell>
        </row>
        <row r="1309">
          <cell r="A1309">
            <v>2240704</v>
          </cell>
          <cell r="B1309" t="str">
            <v>    自然灾害灾后重建补助</v>
          </cell>
          <cell r="C1309">
            <v>-23</v>
          </cell>
        </row>
        <row r="1310">
          <cell r="A1310">
            <v>2240799</v>
          </cell>
          <cell r="B1310" t="str">
            <v>    其他自然灾害救灾及恢复重建支出</v>
          </cell>
          <cell r="C1310">
            <v>0</v>
          </cell>
        </row>
        <row r="1311">
          <cell r="A1311">
            <v>22499</v>
          </cell>
          <cell r="B1311" t="str">
            <v>  其他灾害防治及应急管理支出(款)</v>
          </cell>
          <cell r="C1311">
            <v>0</v>
          </cell>
        </row>
        <row r="1312">
          <cell r="A1312">
            <v>2249999</v>
          </cell>
          <cell r="B1312" t="str">
            <v>    其他灾害防治及应急管理支出(项)</v>
          </cell>
          <cell r="C1312">
            <v>0</v>
          </cell>
        </row>
        <row r="1313">
          <cell r="A1313">
            <v>229</v>
          </cell>
          <cell r="B1313" t="str">
            <v>其他支出(类)</v>
          </cell>
          <cell r="C1313">
            <v>76</v>
          </cell>
        </row>
        <row r="1314">
          <cell r="A1314">
            <v>22999</v>
          </cell>
          <cell r="B1314" t="str">
            <v>  其他支出(款)</v>
          </cell>
          <cell r="C1314">
            <v>76</v>
          </cell>
        </row>
        <row r="1315">
          <cell r="A1315">
            <v>2299999</v>
          </cell>
          <cell r="B1315" t="str">
            <v>    其他支出(项)</v>
          </cell>
          <cell r="C1315">
            <v>76</v>
          </cell>
        </row>
        <row r="1316">
          <cell r="A1316">
            <v>232</v>
          </cell>
          <cell r="B1316" t="str">
            <v>债务付息支出</v>
          </cell>
          <cell r="C1316">
            <v>3904</v>
          </cell>
        </row>
        <row r="1317">
          <cell r="A1317">
            <v>23201</v>
          </cell>
          <cell r="B1317" t="str">
            <v>  中央政府国内债务付息支出</v>
          </cell>
          <cell r="C1317">
            <v>0</v>
          </cell>
        </row>
        <row r="1318">
          <cell r="A1318">
            <v>23202</v>
          </cell>
          <cell r="B1318" t="str">
            <v>  中央政府国外债务付息支出</v>
          </cell>
          <cell r="C1318">
            <v>0</v>
          </cell>
        </row>
        <row r="1319">
          <cell r="A1319">
            <v>23203</v>
          </cell>
          <cell r="B1319" t="str">
            <v>  地方政府一般债务付息支出</v>
          </cell>
          <cell r="C1319">
            <v>3904</v>
          </cell>
        </row>
        <row r="1320">
          <cell r="A1320">
            <v>2320301</v>
          </cell>
          <cell r="B1320" t="str">
            <v>    地方政府一般债券付息支出</v>
          </cell>
          <cell r="C1320">
            <v>3904</v>
          </cell>
        </row>
        <row r="1321">
          <cell r="A1321">
            <v>2320302</v>
          </cell>
          <cell r="B1321" t="str">
            <v>    地方政府向外国政府借款付息支出</v>
          </cell>
          <cell r="C1321">
            <v>0</v>
          </cell>
        </row>
        <row r="1322">
          <cell r="A1322">
            <v>2320303</v>
          </cell>
          <cell r="B1322" t="str">
            <v>    地方政府向国际组织借款付息支出</v>
          </cell>
          <cell r="C1322">
            <v>0</v>
          </cell>
        </row>
        <row r="1323">
          <cell r="A1323">
            <v>2320399</v>
          </cell>
          <cell r="B1323" t="str">
            <v>    地方政府其他一般债务付息支出</v>
          </cell>
          <cell r="C1323">
            <v>0</v>
          </cell>
        </row>
        <row r="1324">
          <cell r="A1324">
            <v>233</v>
          </cell>
          <cell r="B1324" t="str">
            <v>债务发行费用支出</v>
          </cell>
          <cell r="C1324">
            <v>9</v>
          </cell>
        </row>
        <row r="1325">
          <cell r="A1325">
            <v>23301</v>
          </cell>
          <cell r="B1325" t="str">
            <v>  中央政府国内债务发行费用支出</v>
          </cell>
          <cell r="C1325">
            <v>0</v>
          </cell>
        </row>
        <row r="1326">
          <cell r="A1326">
            <v>23302</v>
          </cell>
          <cell r="B1326" t="str">
            <v>  中央政府国外债务发行费用支出</v>
          </cell>
          <cell r="C1326">
            <v>0</v>
          </cell>
        </row>
        <row r="1327">
          <cell r="A1327">
            <v>23303</v>
          </cell>
          <cell r="B1327" t="str">
            <v>  地方政府一般债务发行费用支出</v>
          </cell>
          <cell r="C1327">
            <v>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9:B23"/>
  <sheetViews>
    <sheetView zoomScaleSheetLayoutView="60" workbookViewId="0">
      <selection activeCell="E16" sqref="E16"/>
    </sheetView>
  </sheetViews>
  <sheetFormatPr defaultColWidth="9" defaultRowHeight="14.25" outlineLevelCol="1"/>
  <cols>
    <col min="1" max="1" width="14.1" customWidth="1"/>
    <col min="2" max="2" width="87.2" customWidth="1"/>
  </cols>
  <sheetData>
    <row r="9" ht="27" spans="2:2">
      <c r="B9" s="299" t="s">
        <v>0</v>
      </c>
    </row>
    <row r="10" ht="27" spans="2:2">
      <c r="B10" s="299" t="s">
        <v>1</v>
      </c>
    </row>
    <row r="11" ht="22.5" spans="2:2">
      <c r="B11" s="300"/>
    </row>
    <row r="12" ht="18.75" spans="2:2">
      <c r="B12" s="301" t="s">
        <v>2</v>
      </c>
    </row>
    <row r="13" ht="18.75" spans="2:2">
      <c r="B13" s="302">
        <v>44946</v>
      </c>
    </row>
    <row r="14" ht="45.75" customHeight="1"/>
    <row r="15" spans="2:2">
      <c r="B15" s="303" t="s">
        <v>3</v>
      </c>
    </row>
    <row r="16" spans="2:2">
      <c r="B16" s="303" t="s">
        <v>4</v>
      </c>
    </row>
    <row r="17" spans="2:2">
      <c r="B17" s="303" t="s">
        <v>5</v>
      </c>
    </row>
    <row r="18" spans="2:2">
      <c r="B18" s="303" t="s">
        <v>6</v>
      </c>
    </row>
    <row r="19" spans="2:2">
      <c r="B19" s="303" t="s">
        <v>7</v>
      </c>
    </row>
    <row r="20" spans="2:2">
      <c r="B20" s="303" t="s">
        <v>8</v>
      </c>
    </row>
    <row r="21" spans="2:2">
      <c r="B21" s="303" t="s">
        <v>9</v>
      </c>
    </row>
    <row r="22" spans="2:2">
      <c r="B22" s="303" t="s">
        <v>10</v>
      </c>
    </row>
    <row r="23" ht="30.75" customHeight="1" spans="2:2">
      <c r="B23" s="304" t="s">
        <v>11</v>
      </c>
    </row>
  </sheetData>
  <pageMargins left="1.88958333333333" right="0.75" top="0.98" bottom="0.98" header="0.51" footer="0.51"/>
  <pageSetup paperSize="9" orientation="landscape" horizontalDpi="2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1"/>
  <sheetViews>
    <sheetView showZeros="0" zoomScaleSheetLayoutView="60" workbookViewId="0">
      <pane xSplit="1" ySplit="8" topLeftCell="B9" activePane="bottomRight" state="frozen"/>
      <selection/>
      <selection pane="topRight"/>
      <selection pane="bottomLeft"/>
      <selection pane="bottomRight" activeCell="D61" sqref="D61"/>
    </sheetView>
  </sheetViews>
  <sheetFormatPr defaultColWidth="9" defaultRowHeight="14.25"/>
  <cols>
    <col min="1" max="1" width="40.2" style="243" customWidth="1"/>
    <col min="2" max="2" width="9.2" style="243" customWidth="1"/>
    <col min="3" max="3" width="11.9" style="243" customWidth="1"/>
    <col min="4" max="4" width="12.5" style="243" customWidth="1"/>
    <col min="5" max="6" width="14" style="243" customWidth="1"/>
    <col min="7" max="7" width="14" style="250" customWidth="1"/>
    <col min="8" max="8" width="14" style="243" customWidth="1"/>
    <col min="9" max="16384" width="9" style="243"/>
  </cols>
  <sheetData>
    <row r="1" s="242" customFormat="1" ht="15.75" spans="1:7">
      <c r="A1" s="251" t="s">
        <v>12</v>
      </c>
      <c r="G1" s="252"/>
    </row>
    <row r="2" s="242" customFormat="1" ht="22.5" customHeight="1" spans="1:10">
      <c r="A2" s="253" t="s">
        <v>13</v>
      </c>
      <c r="B2" s="253"/>
      <c r="C2" s="253"/>
      <c r="D2" s="253"/>
      <c r="E2" s="253"/>
      <c r="F2" s="253"/>
      <c r="G2" s="253"/>
      <c r="H2" s="253"/>
      <c r="I2" s="296"/>
      <c r="J2" s="296"/>
    </row>
    <row r="3" s="243" customFormat="1" customHeight="1" spans="1:8">
      <c r="A3" s="254"/>
      <c r="C3" s="255"/>
      <c r="D3" s="254"/>
      <c r="E3" s="255"/>
      <c r="F3" s="255"/>
      <c r="G3" s="256" t="s">
        <v>14</v>
      </c>
      <c r="H3" s="256"/>
    </row>
    <row r="4" s="244" customFormat="1" ht="33.6" customHeight="1" spans="1:8">
      <c r="A4" s="257" t="s">
        <v>15</v>
      </c>
      <c r="B4" s="258" t="s">
        <v>16</v>
      </c>
      <c r="C4" s="259" t="s">
        <v>17</v>
      </c>
      <c r="D4" s="260"/>
      <c r="E4" s="260"/>
      <c r="F4" s="261"/>
      <c r="G4" s="259" t="s">
        <v>18</v>
      </c>
      <c r="H4" s="261"/>
    </row>
    <row r="5" s="245" customFormat="1" ht="35.25" customHeight="1" spans="1:8">
      <c r="A5" s="262"/>
      <c r="B5" s="263"/>
      <c r="C5" s="257" t="s">
        <v>19</v>
      </c>
      <c r="D5" s="257" t="s">
        <v>20</v>
      </c>
      <c r="E5" s="257" t="s">
        <v>21</v>
      </c>
      <c r="F5" s="257" t="s">
        <v>22</v>
      </c>
      <c r="G5" s="264" t="s">
        <v>23</v>
      </c>
      <c r="H5" s="265" t="s">
        <v>24</v>
      </c>
    </row>
    <row r="6" s="246" customFormat="1" ht="18.75" customHeight="1" spans="1:8">
      <c r="A6" s="266" t="s">
        <v>25</v>
      </c>
      <c r="B6" s="267">
        <f>B8+B9+B10+B12+B13+B14+B15+B16+B17+B18+B19+B20+B34+B32+B33+B23+B35+B37+B36+B11+B21</f>
        <v>150729</v>
      </c>
      <c r="C6" s="267">
        <f>C7+C22</f>
        <v>155255</v>
      </c>
      <c r="D6" s="268">
        <f>D8+D9+D10+D12+D13+D14+D15+D16+D17+D18+D19+D20+D34+D32+D33+D23+D35+D37+D36+D11+D21</f>
        <v>73590</v>
      </c>
      <c r="E6" s="269">
        <f t="shared" ref="E6:E20" si="0">D6/C6*100</f>
        <v>47.3994396315739</v>
      </c>
      <c r="F6" s="269">
        <f t="shared" ref="F6:F61" si="1">IFERROR((D6-B6)/B6*100,0)</f>
        <v>-51.1772784268455</v>
      </c>
      <c r="G6" s="267">
        <f>G7+G22</f>
        <v>100086</v>
      </c>
      <c r="H6" s="270">
        <f t="shared" ref="H6:H61" si="2">IFERROR((G6-D6)/D6*100,0)</f>
        <v>36.0048919690175</v>
      </c>
    </row>
    <row r="7" s="247" customFormat="1" ht="18.75" customHeight="1" spans="1:8">
      <c r="A7" s="271" t="s">
        <v>26</v>
      </c>
      <c r="B7" s="272">
        <f t="shared" ref="B7:G7" si="3">SUM(B8:B21)</f>
        <v>94171</v>
      </c>
      <c r="C7" s="272">
        <f t="shared" si="3"/>
        <v>103755</v>
      </c>
      <c r="D7" s="272">
        <f t="shared" si="3"/>
        <v>55970</v>
      </c>
      <c r="E7" s="273">
        <f t="shared" si="0"/>
        <v>53.9443882222543</v>
      </c>
      <c r="F7" s="273">
        <f t="shared" si="1"/>
        <v>-40.5655668942668</v>
      </c>
      <c r="G7" s="272">
        <f t="shared" si="3"/>
        <v>73660</v>
      </c>
      <c r="H7" s="274">
        <f t="shared" si="2"/>
        <v>31.6062176165803</v>
      </c>
    </row>
    <row r="8" s="247" customFormat="1" ht="18.75" customHeight="1" spans="1:8">
      <c r="A8" s="275" t="s">
        <v>27</v>
      </c>
      <c r="B8" s="276">
        <v>29982</v>
      </c>
      <c r="C8" s="272">
        <v>32000</v>
      </c>
      <c r="D8" s="272">
        <v>19054</v>
      </c>
      <c r="E8" s="273">
        <f t="shared" si="0"/>
        <v>59.54375</v>
      </c>
      <c r="F8" s="273">
        <f t="shared" si="1"/>
        <v>-36.4485357881396</v>
      </c>
      <c r="G8" s="272">
        <v>30290</v>
      </c>
      <c r="H8" s="274">
        <f t="shared" si="2"/>
        <v>58.9692453028236</v>
      </c>
    </row>
    <row r="9" s="243" customFormat="1" ht="18.75" customHeight="1" spans="1:8">
      <c r="A9" s="275" t="s">
        <v>28</v>
      </c>
      <c r="B9" s="276">
        <v>14244</v>
      </c>
      <c r="C9" s="272">
        <v>15000</v>
      </c>
      <c r="D9" s="272">
        <v>5477</v>
      </c>
      <c r="E9" s="273">
        <f t="shared" si="0"/>
        <v>36.5133333333333</v>
      </c>
      <c r="F9" s="273">
        <f t="shared" si="1"/>
        <v>-61.5487222690256</v>
      </c>
      <c r="G9" s="272">
        <v>5850</v>
      </c>
      <c r="H9" s="274">
        <f t="shared" si="2"/>
        <v>6.81029760817966</v>
      </c>
    </row>
    <row r="10" s="243" customFormat="1" ht="18.75" customHeight="1" spans="1:8">
      <c r="A10" s="275" t="s">
        <v>29</v>
      </c>
      <c r="B10" s="276">
        <v>1846</v>
      </c>
      <c r="C10" s="272">
        <v>2000</v>
      </c>
      <c r="D10" s="272">
        <v>2053</v>
      </c>
      <c r="E10" s="273">
        <f t="shared" si="0"/>
        <v>102.65</v>
      </c>
      <c r="F10" s="273">
        <f t="shared" si="1"/>
        <v>11.2134344528711</v>
      </c>
      <c r="G10" s="272">
        <v>2380</v>
      </c>
      <c r="H10" s="274">
        <f t="shared" si="2"/>
        <v>15.9279103750609</v>
      </c>
    </row>
    <row r="11" s="243" customFormat="1" ht="18.75" customHeight="1" spans="1:8">
      <c r="A11" s="277" t="s">
        <v>30</v>
      </c>
      <c r="B11" s="276">
        <v>74</v>
      </c>
      <c r="C11" s="272">
        <v>105</v>
      </c>
      <c r="D11" s="272">
        <v>57</v>
      </c>
      <c r="E11" s="273">
        <f t="shared" si="0"/>
        <v>54.2857142857143</v>
      </c>
      <c r="F11" s="273">
        <f t="shared" si="1"/>
        <v>-22.972972972973</v>
      </c>
      <c r="G11" s="272">
        <v>70</v>
      </c>
      <c r="H11" s="274">
        <f t="shared" si="2"/>
        <v>22.8070175438596</v>
      </c>
    </row>
    <row r="12" s="243" customFormat="1" ht="18.75" customHeight="1" spans="1:8">
      <c r="A12" s="278" t="s">
        <v>31</v>
      </c>
      <c r="B12" s="276">
        <v>2176</v>
      </c>
      <c r="C12" s="272">
        <v>2500</v>
      </c>
      <c r="D12" s="272">
        <v>1187</v>
      </c>
      <c r="E12" s="273">
        <f t="shared" si="0"/>
        <v>47.48</v>
      </c>
      <c r="F12" s="273">
        <f t="shared" si="1"/>
        <v>-45.4503676470588</v>
      </c>
      <c r="G12" s="272">
        <v>1380</v>
      </c>
      <c r="H12" s="274">
        <f t="shared" si="2"/>
        <v>16.2594776748104</v>
      </c>
    </row>
    <row r="13" s="243" customFormat="1" ht="19.5" customHeight="1" spans="1:8">
      <c r="A13" s="278" t="s">
        <v>32</v>
      </c>
      <c r="B13" s="276">
        <v>3557</v>
      </c>
      <c r="C13" s="272">
        <v>4000</v>
      </c>
      <c r="D13" s="272">
        <v>3608</v>
      </c>
      <c r="E13" s="273">
        <f t="shared" si="0"/>
        <v>90.2</v>
      </c>
      <c r="F13" s="273">
        <f t="shared" si="1"/>
        <v>1.43379252178802</v>
      </c>
      <c r="G13" s="272">
        <v>4530</v>
      </c>
      <c r="H13" s="274">
        <f t="shared" si="2"/>
        <v>25.5543237250554</v>
      </c>
    </row>
    <row r="14" s="243" customFormat="1" ht="18.75" customHeight="1" spans="1:8">
      <c r="A14" s="278" t="s">
        <v>33</v>
      </c>
      <c r="B14" s="276">
        <v>4463</v>
      </c>
      <c r="C14" s="272">
        <v>6500</v>
      </c>
      <c r="D14" s="272">
        <v>4381</v>
      </c>
      <c r="E14" s="273">
        <f t="shared" si="0"/>
        <v>67.4</v>
      </c>
      <c r="F14" s="273">
        <f t="shared" si="1"/>
        <v>-1.83732915079543</v>
      </c>
      <c r="G14" s="272">
        <v>4600</v>
      </c>
      <c r="H14" s="274">
        <f t="shared" si="2"/>
        <v>4.99885870805752</v>
      </c>
    </row>
    <row r="15" s="243" customFormat="1" ht="18.75" customHeight="1" spans="1:8">
      <c r="A15" s="278" t="s">
        <v>34</v>
      </c>
      <c r="B15" s="276">
        <v>2460</v>
      </c>
      <c r="C15" s="272">
        <v>2600</v>
      </c>
      <c r="D15" s="272">
        <v>1487</v>
      </c>
      <c r="E15" s="273">
        <f t="shared" si="0"/>
        <v>57.1923076923077</v>
      </c>
      <c r="F15" s="273">
        <f t="shared" si="1"/>
        <v>-39.5528455284553</v>
      </c>
      <c r="G15" s="272">
        <v>2000</v>
      </c>
      <c r="H15" s="274">
        <f t="shared" si="2"/>
        <v>34.4989912575656</v>
      </c>
    </row>
    <row r="16" s="243" customFormat="1" ht="18.75" customHeight="1" spans="1:8">
      <c r="A16" s="278" t="s">
        <v>35</v>
      </c>
      <c r="B16" s="276">
        <v>6471</v>
      </c>
      <c r="C16" s="272">
        <v>7000</v>
      </c>
      <c r="D16" s="272">
        <v>1769</v>
      </c>
      <c r="E16" s="273">
        <f t="shared" si="0"/>
        <v>25.2714285714286</v>
      </c>
      <c r="F16" s="273">
        <f t="shared" si="1"/>
        <v>-72.6626487405347</v>
      </c>
      <c r="G16" s="272">
        <v>1760</v>
      </c>
      <c r="H16" s="274">
        <f t="shared" si="2"/>
        <v>-0.508762012436405</v>
      </c>
    </row>
    <row r="17" s="243" customFormat="1" ht="18.75" customHeight="1" spans="1:8">
      <c r="A17" s="278" t="s">
        <v>36</v>
      </c>
      <c r="B17" s="276">
        <v>5785</v>
      </c>
      <c r="C17" s="272">
        <v>16000</v>
      </c>
      <c r="D17" s="272">
        <v>7479</v>
      </c>
      <c r="E17" s="273">
        <f t="shared" si="0"/>
        <v>46.74375</v>
      </c>
      <c r="F17" s="273">
        <f t="shared" si="1"/>
        <v>29.2826274848747</v>
      </c>
      <c r="G17" s="272">
        <v>10000</v>
      </c>
      <c r="H17" s="274">
        <f t="shared" si="2"/>
        <v>33.7077149351518</v>
      </c>
    </row>
    <row r="18" s="243" customFormat="1" ht="18.75" customHeight="1" spans="1:8">
      <c r="A18" s="278" t="s">
        <v>37</v>
      </c>
      <c r="B18" s="276">
        <v>1293</v>
      </c>
      <c r="C18" s="272">
        <v>1500</v>
      </c>
      <c r="D18" s="272">
        <v>1455</v>
      </c>
      <c r="E18" s="273">
        <f t="shared" si="0"/>
        <v>97</v>
      </c>
      <c r="F18" s="273">
        <f t="shared" si="1"/>
        <v>12.5290023201856</v>
      </c>
      <c r="G18" s="272">
        <v>1500</v>
      </c>
      <c r="H18" s="274">
        <f t="shared" si="2"/>
        <v>3.09278350515464</v>
      </c>
    </row>
    <row r="19" s="243" customFormat="1" ht="18.75" customHeight="1" spans="1:8">
      <c r="A19" s="278" t="s">
        <v>38</v>
      </c>
      <c r="B19" s="276">
        <v>12952</v>
      </c>
      <c r="C19" s="272">
        <v>6200</v>
      </c>
      <c r="D19" s="272">
        <v>1273</v>
      </c>
      <c r="E19" s="273">
        <f t="shared" si="0"/>
        <v>20.5322580645161</v>
      </c>
      <c r="F19" s="273">
        <f t="shared" si="1"/>
        <v>-90.1714021000618</v>
      </c>
      <c r="G19" s="272">
        <v>1800</v>
      </c>
      <c r="H19" s="274">
        <f t="shared" si="2"/>
        <v>41.3982717989002</v>
      </c>
    </row>
    <row r="20" s="243" customFormat="1" ht="18.75" customHeight="1" spans="1:8">
      <c r="A20" s="278" t="s">
        <v>39</v>
      </c>
      <c r="B20" s="276">
        <v>8863</v>
      </c>
      <c r="C20" s="272">
        <v>8350</v>
      </c>
      <c r="D20" s="272">
        <v>6684</v>
      </c>
      <c r="E20" s="273">
        <f t="shared" si="0"/>
        <v>80.0479041916168</v>
      </c>
      <c r="F20" s="273">
        <f t="shared" si="1"/>
        <v>-24.5853548459889</v>
      </c>
      <c r="G20" s="272">
        <v>7500</v>
      </c>
      <c r="H20" s="274">
        <f t="shared" si="2"/>
        <v>12.2082585278276</v>
      </c>
    </row>
    <row r="21" s="247" customFormat="1" ht="20.25" customHeight="1" spans="1:8">
      <c r="A21" s="279" t="s">
        <v>40</v>
      </c>
      <c r="B21" s="276">
        <v>5</v>
      </c>
      <c r="C21" s="280"/>
      <c r="D21" s="272">
        <v>6</v>
      </c>
      <c r="E21" s="273"/>
      <c r="F21" s="273">
        <f t="shared" si="1"/>
        <v>20</v>
      </c>
      <c r="G21" s="272">
        <v>0</v>
      </c>
      <c r="H21" s="274">
        <f t="shared" si="2"/>
        <v>-100</v>
      </c>
    </row>
    <row r="22" s="247" customFormat="1" ht="20.25" customHeight="1" spans="1:8">
      <c r="A22" s="279" t="s">
        <v>41</v>
      </c>
      <c r="B22" s="272">
        <f t="shared" ref="B22:G22" si="4">SUM(B23,B32:B37)</f>
        <v>56558</v>
      </c>
      <c r="C22" s="280">
        <v>51500</v>
      </c>
      <c r="D22" s="272">
        <f t="shared" si="4"/>
        <v>17620</v>
      </c>
      <c r="E22" s="273">
        <f t="shared" ref="E22:E26" si="5">D22/C22*100</f>
        <v>34.2135922330097</v>
      </c>
      <c r="F22" s="273">
        <f t="shared" si="1"/>
        <v>-68.8461402454118</v>
      </c>
      <c r="G22" s="272">
        <f t="shared" si="4"/>
        <v>26426</v>
      </c>
      <c r="H22" s="274">
        <f t="shared" si="2"/>
        <v>49.9772985244041</v>
      </c>
    </row>
    <row r="23" s="243" customFormat="1" ht="18.75" customHeight="1" spans="1:8">
      <c r="A23" s="278" t="s">
        <v>42</v>
      </c>
      <c r="B23" s="272">
        <f t="shared" ref="B23:G23" si="6">SUM(B24:B31)</f>
        <v>7482</v>
      </c>
      <c r="C23" s="272">
        <v>9100</v>
      </c>
      <c r="D23" s="272">
        <f t="shared" si="6"/>
        <v>5151</v>
      </c>
      <c r="E23" s="273">
        <f t="shared" si="5"/>
        <v>56.6043956043956</v>
      </c>
      <c r="F23" s="273">
        <f t="shared" si="1"/>
        <v>-31.1547714514836</v>
      </c>
      <c r="G23" s="272">
        <f t="shared" si="6"/>
        <v>5700</v>
      </c>
      <c r="H23" s="274">
        <f t="shared" si="2"/>
        <v>10.658124635993</v>
      </c>
    </row>
    <row r="24" s="243" customFormat="1" ht="18.75" customHeight="1" spans="1:8">
      <c r="A24" s="278" t="s">
        <v>43</v>
      </c>
      <c r="B24" s="276">
        <v>2872</v>
      </c>
      <c r="C24" s="272">
        <v>3000</v>
      </c>
      <c r="D24" s="272">
        <v>1766</v>
      </c>
      <c r="E24" s="273">
        <f t="shared" si="5"/>
        <v>58.8666666666667</v>
      </c>
      <c r="F24" s="273">
        <f t="shared" si="1"/>
        <v>-38.5097493036212</v>
      </c>
      <c r="G24" s="272">
        <v>2340</v>
      </c>
      <c r="H24" s="274">
        <f t="shared" si="2"/>
        <v>32.5028312570781</v>
      </c>
    </row>
    <row r="25" s="243" customFormat="1" ht="21.75" customHeight="1" spans="1:8">
      <c r="A25" s="281" t="s">
        <v>44</v>
      </c>
      <c r="B25" s="276">
        <v>1916</v>
      </c>
      <c r="C25" s="272">
        <v>2000</v>
      </c>
      <c r="D25" s="272">
        <v>1177</v>
      </c>
      <c r="E25" s="273">
        <f t="shared" si="5"/>
        <v>58.85</v>
      </c>
      <c r="F25" s="273">
        <f t="shared" si="1"/>
        <v>-38.5699373695198</v>
      </c>
      <c r="G25" s="272">
        <v>1560</v>
      </c>
      <c r="H25" s="274">
        <f t="shared" si="2"/>
        <v>32.5403568394223</v>
      </c>
    </row>
    <row r="26" s="243" customFormat="1" ht="21" customHeight="1" spans="1:8">
      <c r="A26" s="282" t="s">
        <v>45</v>
      </c>
      <c r="B26" s="276">
        <v>2049</v>
      </c>
      <c r="C26" s="272">
        <v>2100</v>
      </c>
      <c r="D26" s="272">
        <v>1729</v>
      </c>
      <c r="E26" s="273">
        <f t="shared" si="5"/>
        <v>82.3333333333333</v>
      </c>
      <c r="F26" s="273">
        <f t="shared" si="1"/>
        <v>-15.6173743289409</v>
      </c>
      <c r="G26" s="272">
        <v>1800</v>
      </c>
      <c r="H26" s="274">
        <f t="shared" si="2"/>
        <v>4.10641989589358</v>
      </c>
    </row>
    <row r="27" s="243" customFormat="1" ht="21" customHeight="1" spans="1:8">
      <c r="A27" s="282" t="s">
        <v>46</v>
      </c>
      <c r="B27" s="276"/>
      <c r="C27" s="272"/>
      <c r="D27" s="283"/>
      <c r="E27" s="273"/>
      <c r="F27" s="273">
        <f t="shared" si="1"/>
        <v>0</v>
      </c>
      <c r="G27" s="272"/>
      <c r="H27" s="274">
        <f t="shared" si="2"/>
        <v>0</v>
      </c>
    </row>
    <row r="28" s="243" customFormat="1" ht="29.25" customHeight="1" spans="1:8">
      <c r="A28" s="282" t="s">
        <v>47</v>
      </c>
      <c r="B28" s="276"/>
      <c r="C28" s="272"/>
      <c r="D28" s="272"/>
      <c r="E28" s="273"/>
      <c r="F28" s="273">
        <f t="shared" si="1"/>
        <v>0</v>
      </c>
      <c r="G28" s="272"/>
      <c r="H28" s="274">
        <f t="shared" si="2"/>
        <v>0</v>
      </c>
    </row>
    <row r="29" s="243" customFormat="1" ht="19.95" customHeight="1" spans="1:8">
      <c r="A29" s="282" t="s">
        <v>48</v>
      </c>
      <c r="B29" s="276">
        <v>62</v>
      </c>
      <c r="C29" s="272"/>
      <c r="D29" s="272">
        <v>23</v>
      </c>
      <c r="E29" s="273"/>
      <c r="F29" s="273">
        <f t="shared" si="1"/>
        <v>-62.9032258064516</v>
      </c>
      <c r="G29" s="272">
        <v>0</v>
      </c>
      <c r="H29" s="274">
        <f t="shared" si="2"/>
        <v>-100</v>
      </c>
    </row>
    <row r="30" s="243" customFormat="1" ht="21" customHeight="1" spans="1:8">
      <c r="A30" s="284" t="s">
        <v>49</v>
      </c>
      <c r="B30" s="276">
        <v>583</v>
      </c>
      <c r="C30" s="272">
        <v>2000</v>
      </c>
      <c r="D30" s="146">
        <v>456</v>
      </c>
      <c r="E30" s="273"/>
      <c r="F30" s="273">
        <f t="shared" si="1"/>
        <v>-21.7838765008576</v>
      </c>
      <c r="G30" s="272"/>
      <c r="H30" s="274">
        <f t="shared" si="2"/>
        <v>-100</v>
      </c>
    </row>
    <row r="31" s="243" customFormat="1" ht="21" customHeight="1" spans="1:8">
      <c r="A31" s="284" t="s">
        <v>50</v>
      </c>
      <c r="B31" s="276">
        <v>0</v>
      </c>
      <c r="C31" s="272"/>
      <c r="D31" s="146"/>
      <c r="E31" s="273"/>
      <c r="F31" s="273">
        <f t="shared" si="1"/>
        <v>0</v>
      </c>
      <c r="G31" s="272">
        <v>0</v>
      </c>
      <c r="H31" s="274">
        <f t="shared" si="2"/>
        <v>0</v>
      </c>
    </row>
    <row r="32" s="243" customFormat="1" ht="21" customHeight="1" spans="1:8">
      <c r="A32" s="285" t="s">
        <v>51</v>
      </c>
      <c r="B32" s="276">
        <v>4258</v>
      </c>
      <c r="C32" s="272">
        <v>5000</v>
      </c>
      <c r="D32" s="272">
        <v>3798</v>
      </c>
      <c r="E32" s="273">
        <f t="shared" ref="E32:E34" si="7">D32/C32*100</f>
        <v>75.96</v>
      </c>
      <c r="F32" s="273">
        <f t="shared" si="1"/>
        <v>-10.8031939877877</v>
      </c>
      <c r="G32" s="272">
        <v>4000</v>
      </c>
      <c r="H32" s="274">
        <f t="shared" si="2"/>
        <v>5.31858873091101</v>
      </c>
    </row>
    <row r="33" s="247" customFormat="1" ht="18.75" customHeight="1" spans="1:8">
      <c r="A33" s="278" t="s">
        <v>52</v>
      </c>
      <c r="B33" s="276">
        <v>10062</v>
      </c>
      <c r="C33" s="272">
        <v>4000</v>
      </c>
      <c r="D33" s="272">
        <v>1076</v>
      </c>
      <c r="E33" s="273">
        <f t="shared" si="7"/>
        <v>26.9</v>
      </c>
      <c r="F33" s="273">
        <f t="shared" si="1"/>
        <v>-89.3063009342079</v>
      </c>
      <c r="G33" s="272">
        <v>1200</v>
      </c>
      <c r="H33" s="274">
        <f t="shared" si="2"/>
        <v>11.5241635687732</v>
      </c>
    </row>
    <row r="34" s="247" customFormat="1" ht="18.75" customHeight="1" spans="1:8">
      <c r="A34" s="278" t="s">
        <v>53</v>
      </c>
      <c r="B34" s="276">
        <v>33824</v>
      </c>
      <c r="C34" s="272">
        <v>33400</v>
      </c>
      <c r="D34" s="272">
        <v>7562</v>
      </c>
      <c r="E34" s="273">
        <f t="shared" si="7"/>
        <v>22.6407185628743</v>
      </c>
      <c r="F34" s="273">
        <f t="shared" si="1"/>
        <v>-77.6430936613056</v>
      </c>
      <c r="G34" s="272">
        <v>15526</v>
      </c>
      <c r="H34" s="274">
        <f t="shared" si="2"/>
        <v>105.31605395398</v>
      </c>
    </row>
    <row r="35" s="247" customFormat="1" ht="18.75" customHeight="1" spans="1:8">
      <c r="A35" s="278" t="s">
        <v>54</v>
      </c>
      <c r="B35" s="276">
        <v>0</v>
      </c>
      <c r="C35" s="272"/>
      <c r="D35" s="272">
        <v>0</v>
      </c>
      <c r="E35" s="273"/>
      <c r="F35" s="273">
        <f t="shared" si="1"/>
        <v>0</v>
      </c>
      <c r="G35" s="272">
        <v>0</v>
      </c>
      <c r="H35" s="274">
        <f t="shared" si="2"/>
        <v>0</v>
      </c>
    </row>
    <row r="36" s="247" customFormat="1" ht="18.75" customHeight="1" spans="1:8">
      <c r="A36" s="286" t="s">
        <v>55</v>
      </c>
      <c r="B36" s="276">
        <v>510</v>
      </c>
      <c r="C36" s="272"/>
      <c r="D36" s="272">
        <v>18</v>
      </c>
      <c r="E36" s="273"/>
      <c r="F36" s="273">
        <f t="shared" si="1"/>
        <v>-96.4705882352941</v>
      </c>
      <c r="G36" s="272">
        <v>0</v>
      </c>
      <c r="H36" s="274">
        <f t="shared" si="2"/>
        <v>-100</v>
      </c>
    </row>
    <row r="37" s="247" customFormat="1" ht="18.75" customHeight="1" spans="1:8">
      <c r="A37" s="286" t="s">
        <v>56</v>
      </c>
      <c r="B37" s="276">
        <v>422</v>
      </c>
      <c r="C37" s="272"/>
      <c r="D37" s="272">
        <v>15</v>
      </c>
      <c r="E37" s="273"/>
      <c r="F37" s="273">
        <f t="shared" si="1"/>
        <v>-96.4454976303318</v>
      </c>
      <c r="G37" s="272">
        <v>0</v>
      </c>
      <c r="H37" s="274">
        <f t="shared" si="2"/>
        <v>-100</v>
      </c>
    </row>
    <row r="38" s="248" customFormat="1" ht="18.75" customHeight="1" spans="1:10">
      <c r="A38" s="287" t="s">
        <v>57</v>
      </c>
      <c r="B38" s="288">
        <f>SUM(B39:B52)</f>
        <v>87243</v>
      </c>
      <c r="C38" s="288">
        <f>SUM(C39:C52)</f>
        <v>84913</v>
      </c>
      <c r="D38" s="288">
        <f>SUM(D39:D52)</f>
        <v>105462.95</v>
      </c>
      <c r="E38" s="269">
        <f t="shared" ref="E37:E50" si="8">D38/C38*100</f>
        <v>124.201182386678</v>
      </c>
      <c r="F38" s="269">
        <f t="shared" si="1"/>
        <v>20.8841397017526</v>
      </c>
      <c r="G38" s="288">
        <f>SUM(G39:G52)</f>
        <v>89738</v>
      </c>
      <c r="H38" s="270">
        <f t="shared" si="2"/>
        <v>-14.9104021838949</v>
      </c>
      <c r="J38" s="297"/>
    </row>
    <row r="39" s="249" customFormat="1" ht="18.75" customHeight="1" spans="1:10">
      <c r="A39" s="278" t="s">
        <v>58</v>
      </c>
      <c r="B39" s="276">
        <v>1157</v>
      </c>
      <c r="C39" s="280">
        <v>1157</v>
      </c>
      <c r="D39" s="289">
        <v>1157</v>
      </c>
      <c r="E39" s="273">
        <f t="shared" si="8"/>
        <v>100</v>
      </c>
      <c r="F39" s="273">
        <f t="shared" si="1"/>
        <v>0</v>
      </c>
      <c r="G39" s="272">
        <v>1157</v>
      </c>
      <c r="H39" s="274">
        <f t="shared" si="2"/>
        <v>0</v>
      </c>
      <c r="J39" s="298"/>
    </row>
    <row r="40" s="249" customFormat="1" ht="18.75" customHeight="1" spans="1:10">
      <c r="A40" s="278" t="s">
        <v>59</v>
      </c>
      <c r="B40" s="276">
        <v>584</v>
      </c>
      <c r="C40" s="272">
        <v>584</v>
      </c>
      <c r="D40" s="290">
        <v>584</v>
      </c>
      <c r="E40" s="273">
        <f t="shared" si="8"/>
        <v>100</v>
      </c>
      <c r="F40" s="273">
        <f t="shared" si="1"/>
        <v>0</v>
      </c>
      <c r="G40" s="272">
        <v>584</v>
      </c>
      <c r="H40" s="274">
        <f t="shared" si="2"/>
        <v>0</v>
      </c>
      <c r="J40" s="298"/>
    </row>
    <row r="41" s="249" customFormat="1" ht="18.75" customHeight="1" spans="1:10">
      <c r="A41" s="278" t="s">
        <v>60</v>
      </c>
      <c r="B41" s="276">
        <v>5335</v>
      </c>
      <c r="C41" s="272">
        <v>4239</v>
      </c>
      <c r="D41" s="290">
        <v>5335</v>
      </c>
      <c r="E41" s="273">
        <f t="shared" si="8"/>
        <v>125.855154517575</v>
      </c>
      <c r="F41" s="273">
        <f t="shared" si="1"/>
        <v>0</v>
      </c>
      <c r="G41" s="272">
        <v>5335</v>
      </c>
      <c r="H41" s="274">
        <f t="shared" si="2"/>
        <v>0</v>
      </c>
      <c r="J41" s="298"/>
    </row>
    <row r="42" s="249" customFormat="1" ht="18.75" customHeight="1" spans="1:10">
      <c r="A42" s="278" t="s">
        <v>61</v>
      </c>
      <c r="B42" s="276">
        <v>3406</v>
      </c>
      <c r="C42" s="272">
        <v>3406</v>
      </c>
      <c r="D42" s="290">
        <v>3406</v>
      </c>
      <c r="E42" s="273">
        <f t="shared" si="8"/>
        <v>100</v>
      </c>
      <c r="F42" s="273">
        <f t="shared" si="1"/>
        <v>0</v>
      </c>
      <c r="G42" s="272">
        <v>3406</v>
      </c>
      <c r="H42" s="274">
        <f t="shared" si="2"/>
        <v>0</v>
      </c>
      <c r="J42" s="298"/>
    </row>
    <row r="43" s="249" customFormat="1" ht="18.75" customHeight="1" spans="1:10">
      <c r="A43" s="278" t="s">
        <v>62</v>
      </c>
      <c r="B43" s="276">
        <v>1388</v>
      </c>
      <c r="C43" s="272">
        <v>1388</v>
      </c>
      <c r="D43" s="290">
        <v>1388</v>
      </c>
      <c r="E43" s="273">
        <f t="shared" si="8"/>
        <v>100</v>
      </c>
      <c r="F43" s="273">
        <f t="shared" si="1"/>
        <v>0</v>
      </c>
      <c r="G43" s="272">
        <v>1388</v>
      </c>
      <c r="H43" s="274">
        <f t="shared" si="2"/>
        <v>0</v>
      </c>
      <c r="J43" s="298"/>
    </row>
    <row r="44" s="249" customFormat="1" ht="18.75" customHeight="1" spans="1:10">
      <c r="A44" s="278" t="s">
        <v>63</v>
      </c>
      <c r="B44" s="276">
        <v>27832</v>
      </c>
      <c r="C44" s="272">
        <v>25098</v>
      </c>
      <c r="D44" s="290">
        <v>29923</v>
      </c>
      <c r="E44" s="273">
        <f t="shared" si="8"/>
        <v>119.224639413499</v>
      </c>
      <c r="F44" s="273">
        <f t="shared" si="1"/>
        <v>7.51293475136534</v>
      </c>
      <c r="G44" s="272">
        <v>26931</v>
      </c>
      <c r="H44" s="274">
        <f t="shared" si="2"/>
        <v>-9.9989974267286</v>
      </c>
      <c r="J44" s="298"/>
    </row>
    <row r="45" s="249" customFormat="1" ht="18.75" customHeight="1" spans="1:10">
      <c r="A45" s="278" t="s">
        <v>64</v>
      </c>
      <c r="B45" s="276">
        <v>16646</v>
      </c>
      <c r="C45" s="272">
        <v>16121</v>
      </c>
      <c r="D45" s="290">
        <v>18810</v>
      </c>
      <c r="E45" s="273">
        <f t="shared" si="8"/>
        <v>116.680106693133</v>
      </c>
      <c r="F45" s="273">
        <f t="shared" si="1"/>
        <v>13.0001201489847</v>
      </c>
      <c r="G45" s="272">
        <v>17989</v>
      </c>
      <c r="H45" s="274">
        <f t="shared" si="2"/>
        <v>-4.36469962785752</v>
      </c>
      <c r="J45" s="298"/>
    </row>
    <row r="46" s="249" customFormat="1" ht="18.75" customHeight="1" spans="1:10">
      <c r="A46" s="278" t="s">
        <v>65</v>
      </c>
      <c r="B46" s="276">
        <v>391</v>
      </c>
      <c r="C46" s="272">
        <v>189</v>
      </c>
      <c r="D46" s="290">
        <v>189</v>
      </c>
      <c r="E46" s="273">
        <f t="shared" si="8"/>
        <v>100</v>
      </c>
      <c r="F46" s="273">
        <f t="shared" si="1"/>
        <v>-51.6624040920716</v>
      </c>
      <c r="G46" s="272">
        <v>189</v>
      </c>
      <c r="H46" s="274">
        <f t="shared" si="2"/>
        <v>0</v>
      </c>
      <c r="J46" s="298"/>
    </row>
    <row r="47" s="249" customFormat="1" ht="18.75" customHeight="1" spans="1:10">
      <c r="A47" s="278" t="s">
        <v>66</v>
      </c>
      <c r="B47" s="276">
        <v>16188</v>
      </c>
      <c r="C47" s="272">
        <v>16204</v>
      </c>
      <c r="D47" s="290">
        <v>16220</v>
      </c>
      <c r="E47" s="273">
        <f t="shared" si="8"/>
        <v>100.098741051592</v>
      </c>
      <c r="F47" s="273">
        <f t="shared" si="1"/>
        <v>0.197677291821102</v>
      </c>
      <c r="G47" s="272">
        <v>16220</v>
      </c>
      <c r="H47" s="274">
        <f t="shared" si="2"/>
        <v>0</v>
      </c>
      <c r="J47" s="298"/>
    </row>
    <row r="48" s="249" customFormat="1" ht="18.75" customHeight="1" spans="1:10">
      <c r="A48" s="278" t="s">
        <v>67</v>
      </c>
      <c r="B48" s="276">
        <v>4002</v>
      </c>
      <c r="C48" s="272">
        <v>3929</v>
      </c>
      <c r="D48" s="290">
        <v>3929</v>
      </c>
      <c r="E48" s="273">
        <f t="shared" si="8"/>
        <v>100</v>
      </c>
      <c r="F48" s="273">
        <f t="shared" si="1"/>
        <v>-1.82408795602199</v>
      </c>
      <c r="G48" s="272">
        <v>3929</v>
      </c>
      <c r="H48" s="274">
        <f t="shared" si="2"/>
        <v>0</v>
      </c>
      <c r="J48" s="298"/>
    </row>
    <row r="49" s="249" customFormat="1" ht="18.75" customHeight="1" spans="1:10">
      <c r="A49" s="278" t="s">
        <v>68</v>
      </c>
      <c r="B49" s="276"/>
      <c r="C49" s="272"/>
      <c r="D49" s="290">
        <v>1296</v>
      </c>
      <c r="E49" s="273"/>
      <c r="F49" s="273">
        <f t="shared" si="1"/>
        <v>0</v>
      </c>
      <c r="G49" s="272">
        <v>548</v>
      </c>
      <c r="H49" s="274">
        <f t="shared" si="2"/>
        <v>-57.7160493827161</v>
      </c>
      <c r="J49" s="298"/>
    </row>
    <row r="50" s="249" customFormat="1" ht="18.75" customHeight="1" spans="1:10">
      <c r="A50" s="278" t="s">
        <v>69</v>
      </c>
      <c r="B50" s="276"/>
      <c r="C50" s="272"/>
      <c r="D50" s="290">
        <v>3140</v>
      </c>
      <c r="E50" s="273"/>
      <c r="F50" s="273">
        <f t="shared" si="1"/>
        <v>0</v>
      </c>
      <c r="G50" s="272">
        <v>1964</v>
      </c>
      <c r="H50" s="274">
        <f t="shared" si="2"/>
        <v>-37.4522292993631</v>
      </c>
      <c r="J50" s="298"/>
    </row>
    <row r="51" s="249" customFormat="1" ht="18.75" customHeight="1" spans="1:10">
      <c r="A51" s="278" t="s">
        <v>70</v>
      </c>
      <c r="B51" s="276">
        <v>282</v>
      </c>
      <c r="C51" s="272">
        <v>98</v>
      </c>
      <c r="D51" s="290">
        <v>8365</v>
      </c>
      <c r="E51" s="273">
        <f>D51/C51*100</f>
        <v>8535.71428571429</v>
      </c>
      <c r="F51" s="273">
        <f t="shared" si="1"/>
        <v>2866.31205673759</v>
      </c>
      <c r="G51" s="272">
        <v>98</v>
      </c>
      <c r="H51" s="274">
        <f t="shared" si="2"/>
        <v>-98.8284518828452</v>
      </c>
      <c r="J51" s="298"/>
    </row>
    <row r="52" s="249" customFormat="1" ht="18.75" customHeight="1" spans="1:10">
      <c r="A52" s="278" t="s">
        <v>71</v>
      </c>
      <c r="B52" s="276">
        <v>10032</v>
      </c>
      <c r="C52" s="272">
        <v>12500</v>
      </c>
      <c r="D52" s="272">
        <v>11720.95</v>
      </c>
      <c r="E52" s="273">
        <f>D52/C52*100</f>
        <v>93.7676</v>
      </c>
      <c r="F52" s="273">
        <f t="shared" si="1"/>
        <v>16.8356259968102</v>
      </c>
      <c r="G52" s="272">
        <v>10000</v>
      </c>
      <c r="H52" s="274">
        <f t="shared" si="2"/>
        <v>-14.682683570871</v>
      </c>
      <c r="J52" s="298"/>
    </row>
    <row r="53" s="248" customFormat="1" ht="18.75" customHeight="1" spans="1:10">
      <c r="A53" s="287" t="s">
        <v>72</v>
      </c>
      <c r="B53" s="288">
        <f t="shared" ref="B53:G53" si="9">B54+B55</f>
        <v>123316</v>
      </c>
      <c r="C53" s="288">
        <f t="shared" si="9"/>
        <v>0</v>
      </c>
      <c r="D53" s="288">
        <f t="shared" si="9"/>
        <v>113590</v>
      </c>
      <c r="E53" s="273"/>
      <c r="F53" s="269">
        <f t="shared" si="1"/>
        <v>-7.88705439683415</v>
      </c>
      <c r="G53" s="288">
        <f t="shared" si="9"/>
        <v>71396.76</v>
      </c>
      <c r="H53" s="270">
        <f t="shared" si="2"/>
        <v>-37.1452064442293</v>
      </c>
      <c r="J53" s="297"/>
    </row>
    <row r="54" s="248" customFormat="1" ht="18.75" customHeight="1" spans="1:10">
      <c r="A54" s="56" t="s">
        <v>73</v>
      </c>
      <c r="B54" s="276">
        <v>89976</v>
      </c>
      <c r="C54" s="291"/>
      <c r="D54" s="280">
        <v>103750</v>
      </c>
      <c r="E54" s="273"/>
      <c r="F54" s="273">
        <f t="shared" si="1"/>
        <v>15.308526718236</v>
      </c>
      <c r="G54" s="272">
        <v>71396.76</v>
      </c>
      <c r="H54" s="274">
        <f t="shared" si="2"/>
        <v>-31.1838457831325</v>
      </c>
      <c r="J54" s="297"/>
    </row>
    <row r="55" s="248" customFormat="1" ht="18.75" customHeight="1" spans="1:10">
      <c r="A55" s="56" t="s">
        <v>74</v>
      </c>
      <c r="B55" s="276">
        <v>33340</v>
      </c>
      <c r="C55" s="280"/>
      <c r="D55" s="280">
        <v>9840</v>
      </c>
      <c r="E55" s="273"/>
      <c r="F55" s="273">
        <f t="shared" si="1"/>
        <v>-70.4859028194361</v>
      </c>
      <c r="G55" s="272"/>
      <c r="H55" s="274">
        <f t="shared" si="2"/>
        <v>-100</v>
      </c>
      <c r="J55" s="297"/>
    </row>
    <row r="56" s="248" customFormat="1" ht="18.75" customHeight="1" spans="1:10">
      <c r="A56" s="292" t="s">
        <v>75</v>
      </c>
      <c r="B56" s="293">
        <v>8276</v>
      </c>
      <c r="C56" s="288"/>
      <c r="D56" s="288">
        <v>23738.68</v>
      </c>
      <c r="E56" s="273"/>
      <c r="F56" s="269">
        <f t="shared" si="1"/>
        <v>186.837602706622</v>
      </c>
      <c r="G56" s="267"/>
      <c r="H56" s="270">
        <f t="shared" si="2"/>
        <v>-100</v>
      </c>
      <c r="J56" s="297"/>
    </row>
    <row r="57" s="248" customFormat="1" ht="18.75" customHeight="1" spans="1:10">
      <c r="A57" s="287" t="s">
        <v>76</v>
      </c>
      <c r="B57" s="293">
        <v>2014</v>
      </c>
      <c r="C57" s="288">
        <v>19998</v>
      </c>
      <c r="D57" s="288">
        <v>20546</v>
      </c>
      <c r="E57" s="273">
        <f>D57/C57*100</f>
        <v>102.740274027403</v>
      </c>
      <c r="F57" s="269">
        <f t="shared" si="1"/>
        <v>920.158887785501</v>
      </c>
      <c r="G57" s="267">
        <v>61961</v>
      </c>
      <c r="H57" s="270">
        <f t="shared" si="2"/>
        <v>201.572082157111</v>
      </c>
      <c r="J57" s="297"/>
    </row>
    <row r="58" s="248" customFormat="1" ht="18.75" customHeight="1" spans="1:10">
      <c r="A58" s="287" t="s">
        <v>77</v>
      </c>
      <c r="B58" s="293">
        <v>15000</v>
      </c>
      <c r="C58" s="288">
        <v>10000</v>
      </c>
      <c r="D58" s="288">
        <v>6000</v>
      </c>
      <c r="E58" s="269"/>
      <c r="F58" s="269">
        <f t="shared" si="1"/>
        <v>-60</v>
      </c>
      <c r="G58" s="267">
        <v>40000</v>
      </c>
      <c r="H58" s="270">
        <f t="shared" si="2"/>
        <v>566.666666666667</v>
      </c>
      <c r="J58" s="297"/>
    </row>
    <row r="59" s="248" customFormat="1" ht="20.1" customHeight="1" spans="1:10">
      <c r="A59" s="287" t="s">
        <v>78</v>
      </c>
      <c r="B59" s="288"/>
      <c r="C59" s="288">
        <v>58822</v>
      </c>
      <c r="D59" s="288"/>
      <c r="E59" s="269"/>
      <c r="F59" s="269">
        <f t="shared" si="1"/>
        <v>0</v>
      </c>
      <c r="G59" s="267"/>
      <c r="H59" s="270">
        <f t="shared" si="2"/>
        <v>0</v>
      </c>
      <c r="J59" s="297"/>
    </row>
    <row r="60" s="248" customFormat="1" ht="21.75" customHeight="1" spans="1:10">
      <c r="A60" s="287" t="s">
        <v>79</v>
      </c>
      <c r="B60" s="293">
        <v>506</v>
      </c>
      <c r="C60" s="267">
        <v>5264</v>
      </c>
      <c r="D60" s="294">
        <v>5647</v>
      </c>
      <c r="E60" s="269">
        <f t="shared" ref="E58:E61" si="10">D60/C60*100</f>
        <v>107.275835866261</v>
      </c>
      <c r="F60" s="269">
        <f t="shared" si="1"/>
        <v>1016.00790513834</v>
      </c>
      <c r="G60" s="267">
        <v>2092.52747499995</v>
      </c>
      <c r="H60" s="270">
        <f t="shared" si="2"/>
        <v>-62.9444399681256</v>
      </c>
      <c r="J60" s="297"/>
    </row>
    <row r="61" s="248" customFormat="1" ht="19.95" customHeight="1" spans="1:10">
      <c r="A61" s="295" t="s">
        <v>80</v>
      </c>
      <c r="B61" s="288">
        <f t="shared" ref="B61:G61" si="11">B6+B38+B53+B56+B57+B58+B59+B60</f>
        <v>387084</v>
      </c>
      <c r="C61" s="288">
        <f t="shared" si="11"/>
        <v>334252</v>
      </c>
      <c r="D61" s="288">
        <f t="shared" si="11"/>
        <v>348574.63</v>
      </c>
      <c r="E61" s="269">
        <f t="shared" si="10"/>
        <v>104.284979596233</v>
      </c>
      <c r="F61" s="269">
        <f t="shared" si="1"/>
        <v>-9.94858221987992</v>
      </c>
      <c r="G61" s="288">
        <f t="shared" si="11"/>
        <v>365274.287475</v>
      </c>
      <c r="H61" s="270">
        <f t="shared" si="2"/>
        <v>4.79084134005965</v>
      </c>
      <c r="J61" s="297"/>
    </row>
  </sheetData>
  <mergeCells count="6">
    <mergeCell ref="A2:H2"/>
    <mergeCell ref="G3:H3"/>
    <mergeCell ref="C4:F4"/>
    <mergeCell ref="G4:H4"/>
    <mergeCell ref="A4:A5"/>
    <mergeCell ref="B4:B5"/>
  </mergeCells>
  <printOptions horizontalCentered="1"/>
  <pageMargins left="0.51" right="0.51" top="0.51" bottom="0.51" header="0.51" footer="0.28"/>
  <pageSetup paperSize="9" scale="98" fitToHeight="0" orientation="landscape" horizontalDpi="600" verticalDpi="600"/>
  <headerFooter alignWithMargins="0" scaleWithDoc="0">
    <oddFooter>&amp;C&amp;10第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325"/>
  <sheetViews>
    <sheetView showZeros="0" tabSelected="1" zoomScaleSheetLayoutView="60" workbookViewId="0">
      <pane ySplit="6" topLeftCell="A927" activePane="bottomLeft" state="frozen"/>
      <selection/>
      <selection pane="bottomLeft" activeCell="I936" sqref="I936"/>
    </sheetView>
  </sheetViews>
  <sheetFormatPr defaultColWidth="9" defaultRowHeight="12.75"/>
  <cols>
    <col min="1" max="1" width="9" style="187" customWidth="1"/>
    <col min="2" max="2" width="38.4" style="187" customWidth="1"/>
    <col min="3" max="3" width="12.2" style="191" customWidth="1"/>
    <col min="4" max="4" width="12.6" style="192" customWidth="1"/>
    <col min="5" max="5" width="10.9" style="192" customWidth="1"/>
    <col min="6" max="6" width="12.6" style="193" customWidth="1"/>
    <col min="7" max="7" width="10.4" style="194" customWidth="1"/>
    <col min="8" max="8" width="10.7" style="193" customWidth="1"/>
    <col min="9" max="9" width="10.3" style="195" customWidth="1"/>
    <col min="10" max="10" width="10.3" style="196" hidden="1" customWidth="1"/>
    <col min="11" max="12" width="10.3" style="197" hidden="1" customWidth="1"/>
    <col min="13" max="13" width="10.9" style="194" customWidth="1"/>
    <col min="14" max="14" width="10.2" style="193" customWidth="1"/>
    <col min="15" max="15" width="9.7" style="187" customWidth="1"/>
    <col min="16" max="16" width="9" style="187" customWidth="1"/>
    <col min="17" max="16384" width="9" style="187"/>
  </cols>
  <sheetData>
    <row r="1" s="187" customFormat="1" ht="13.5" customHeight="1" spans="2:14">
      <c r="B1" s="198" t="s">
        <v>81</v>
      </c>
      <c r="C1" s="191"/>
      <c r="D1" s="192"/>
      <c r="E1" s="192"/>
      <c r="F1" s="193"/>
      <c r="G1" s="194"/>
      <c r="H1" s="199" t="s">
        <v>82</v>
      </c>
      <c r="I1" s="195"/>
      <c r="J1" s="196"/>
      <c r="K1" s="197"/>
      <c r="L1" s="197"/>
      <c r="M1" s="194"/>
      <c r="N1" s="193"/>
    </row>
    <row r="2" s="187" customFormat="1" ht="23.25" customHeight="1" spans="2:14">
      <c r="B2" s="200" t="s">
        <v>83</v>
      </c>
      <c r="C2" s="201"/>
      <c r="D2" s="202"/>
      <c r="E2" s="202"/>
      <c r="F2" s="203"/>
      <c r="G2" s="204"/>
      <c r="H2" s="203"/>
      <c r="I2" s="224"/>
      <c r="J2" s="201"/>
      <c r="K2" s="225"/>
      <c r="L2" s="225"/>
      <c r="M2" s="204"/>
      <c r="N2" s="203"/>
    </row>
    <row r="3" s="187" customFormat="1" ht="18" customHeight="1" spans="3:14">
      <c r="C3" s="191"/>
      <c r="D3" s="192"/>
      <c r="E3" s="192"/>
      <c r="F3" s="193"/>
      <c r="G3" s="194"/>
      <c r="H3" s="193"/>
      <c r="I3" s="195"/>
      <c r="J3" s="196"/>
      <c r="K3" s="197"/>
      <c r="L3" s="197"/>
      <c r="M3" s="226" t="s">
        <v>14</v>
      </c>
      <c r="N3" s="227"/>
    </row>
    <row r="4" s="188" customFormat="1" ht="18" customHeight="1" spans="1:14">
      <c r="A4" s="205" t="s">
        <v>84</v>
      </c>
      <c r="B4" s="206" t="s">
        <v>15</v>
      </c>
      <c r="C4" s="207" t="s">
        <v>85</v>
      </c>
      <c r="D4" s="208" t="s">
        <v>17</v>
      </c>
      <c r="E4" s="208"/>
      <c r="F4" s="209"/>
      <c r="G4" s="210"/>
      <c r="H4" s="209"/>
      <c r="I4" s="228" t="s">
        <v>86</v>
      </c>
      <c r="J4" s="229"/>
      <c r="K4" s="207"/>
      <c r="L4" s="207"/>
      <c r="M4" s="210"/>
      <c r="N4" s="209"/>
    </row>
    <row r="5" s="188" customFormat="1" ht="25.5" customHeight="1" spans="1:14">
      <c r="A5" s="211"/>
      <c r="B5" s="210"/>
      <c r="C5" s="212" t="s">
        <v>87</v>
      </c>
      <c r="D5" s="213" t="s">
        <v>88</v>
      </c>
      <c r="E5" s="213" t="s">
        <v>89</v>
      </c>
      <c r="F5" s="214" t="s">
        <v>90</v>
      </c>
      <c r="G5" s="81" t="s">
        <v>91</v>
      </c>
      <c r="H5" s="85"/>
      <c r="I5" s="230" t="s">
        <v>23</v>
      </c>
      <c r="J5" s="231" t="s">
        <v>92</v>
      </c>
      <c r="K5" s="232" t="s">
        <v>93</v>
      </c>
      <c r="L5" s="232" t="s">
        <v>94</v>
      </c>
      <c r="M5" s="81" t="s">
        <v>95</v>
      </c>
      <c r="N5" s="136"/>
    </row>
    <row r="6" s="188" customFormat="1" ht="18" customHeight="1" spans="1:14">
      <c r="A6" s="215"/>
      <c r="B6" s="210"/>
      <c r="C6" s="216"/>
      <c r="D6" s="217"/>
      <c r="E6" s="217"/>
      <c r="F6" s="83"/>
      <c r="G6" s="105" t="s">
        <v>96</v>
      </c>
      <c r="H6" s="85" t="s">
        <v>97</v>
      </c>
      <c r="I6" s="228"/>
      <c r="J6" s="229"/>
      <c r="K6" s="207"/>
      <c r="L6" s="207"/>
      <c r="M6" s="105" t="s">
        <v>96</v>
      </c>
      <c r="N6" s="85" t="s">
        <v>97</v>
      </c>
    </row>
    <row r="7" s="188" customFormat="1" ht="16.05" customHeight="1" spans="1:16">
      <c r="A7" s="218"/>
      <c r="B7" s="219" t="s">
        <v>98</v>
      </c>
      <c r="C7" s="220">
        <f>C8+C277+C296+C386+C438+C494+C551+C677+C749+C828+C851+C962+C1026+C1090+C1110+C1150+C1195+C1215+C1259+C1309+C1310+C1314+C1322</f>
        <v>319498</v>
      </c>
      <c r="D7" s="220">
        <f t="shared" ref="D7:L7" si="0">D8+D277+D296+D386+D438+D494+D551+D677+D749+D828+D851+D962+D1026+D1090+D1110+D1150+D1195+D1215+D1259+D1309+D1310+D1314+D1322</f>
        <v>304165.93</v>
      </c>
      <c r="E7" s="220">
        <f t="shared" si="0"/>
        <v>234164</v>
      </c>
      <c r="F7" s="221">
        <f t="shared" ref="F7:F70" si="1">IFERROR((E7/D7*100),0)</f>
        <v>76.9856111103568</v>
      </c>
      <c r="G7" s="220">
        <f t="shared" ref="G7:G70" si="2">E7-C7</f>
        <v>-85334</v>
      </c>
      <c r="H7" s="221">
        <f>G7/C7*100</f>
        <v>-26.708774389824</v>
      </c>
      <c r="I7" s="220">
        <f>J7+K7+L7</f>
        <v>353250.44</v>
      </c>
      <c r="J7" s="220">
        <f>J8+J277+J296+J386+J438+J494+J551+J677+J749+J828+J851+J962+J1026+J1090+J1110+J1150+J1195+J1215+J1259+J1309+J1310+J1314+J1322</f>
        <v>219893.04</v>
      </c>
      <c r="K7" s="220">
        <f t="shared" si="0"/>
        <v>71396.75</v>
      </c>
      <c r="L7" s="220">
        <f t="shared" si="0"/>
        <v>61960.65</v>
      </c>
      <c r="M7" s="220">
        <f>I7-D7</f>
        <v>49084.51</v>
      </c>
      <c r="N7" s="221">
        <f>M7/D7*100</f>
        <v>16.137412234171</v>
      </c>
      <c r="O7" s="233"/>
      <c r="P7" s="233"/>
    </row>
    <row r="8" s="187" customFormat="1" ht="16.05" customHeight="1" spans="1:16">
      <c r="A8" s="218">
        <v>201</v>
      </c>
      <c r="B8" s="219" t="s">
        <v>99</v>
      </c>
      <c r="C8" s="222">
        <f>VLOOKUP(A8,'[2]L02'!$A$1:$C$65536,3,0)</f>
        <v>33551</v>
      </c>
      <c r="D8" s="222">
        <f>D9+D21+D30+D41+D52+D63+D74+D82+D104+D113+D124+D136+D143+D151+D157+D164+D171+D178+D185+D192+D206+D219+D234</f>
        <v>33744.27</v>
      </c>
      <c r="E8" s="222">
        <f>E9+E21+E30+E41+E52+E63+E74+E82+E104+E113+E124+E136+E143+E151+E157+E164+E171+E178+E185+E192+E206+E219+E234</f>
        <v>29744</v>
      </c>
      <c r="F8" s="223">
        <f t="shared" si="1"/>
        <v>88.1453354895513</v>
      </c>
      <c r="G8" s="222">
        <f t="shared" si="2"/>
        <v>-3807</v>
      </c>
      <c r="H8" s="223">
        <f t="shared" ref="H8:H71" si="3">IFERROR((G8/C8*100),0)</f>
        <v>-11.3469047122291</v>
      </c>
      <c r="I8" s="222">
        <f>J8+K8+L8</f>
        <v>26147.53</v>
      </c>
      <c r="J8" s="222">
        <f>J9+J21+J30+J41+J52+J63+J74+J82+J104+J113+J124+J136+J143+J151+J157+J164+J171+J178+J185+J192+J206+J219+J234</f>
        <v>25684.76</v>
      </c>
      <c r="K8" s="222">
        <f>K9+K21+K30+K41+K52+K63+K74+K82+K104+K113+K124+K136+K143+K151+K157+K164+K171+K178+K185+K192+K206+K219+K234</f>
        <v>119.41</v>
      </c>
      <c r="L8" s="222">
        <f>L9+L21+L30+L41+L52+L63+L74+L82+L104+L113+L124+L136+L143+L151+L157+L164+L171+L178+L185+L192+L206+L219+L234</f>
        <v>343.36</v>
      </c>
      <c r="M8" s="222">
        <f t="shared" ref="M7:M70" si="4">I8-D8</f>
        <v>-7596.74</v>
      </c>
      <c r="N8" s="223">
        <f t="shared" ref="N8:N71" si="5">IFERROR((M8/D8*100),0)</f>
        <v>-22.5126814122813</v>
      </c>
      <c r="P8" s="194"/>
    </row>
    <row r="9" s="187" customFormat="1" ht="16.05" customHeight="1" spans="1:16">
      <c r="A9" s="218">
        <v>20101</v>
      </c>
      <c r="B9" s="219" t="s">
        <v>100</v>
      </c>
      <c r="C9" s="222">
        <v>991</v>
      </c>
      <c r="D9" s="222">
        <v>908.66</v>
      </c>
      <c r="E9" s="222">
        <v>783</v>
      </c>
      <c r="F9" s="223">
        <f t="shared" si="1"/>
        <v>86.1708449805208</v>
      </c>
      <c r="G9" s="222">
        <f t="shared" si="2"/>
        <v>-208</v>
      </c>
      <c r="H9" s="223">
        <f t="shared" si="3"/>
        <v>-20.9889001009082</v>
      </c>
      <c r="I9" s="222">
        <f>+J9+K9+L9</f>
        <v>736.54</v>
      </c>
      <c r="J9" s="234">
        <v>735.54</v>
      </c>
      <c r="K9" s="235">
        <v>0</v>
      </c>
      <c r="L9" s="235">
        <v>1</v>
      </c>
      <c r="M9" s="222">
        <f t="shared" si="4"/>
        <v>-172.12</v>
      </c>
      <c r="N9" s="223">
        <f t="shared" si="5"/>
        <v>-18.9421785926529</v>
      </c>
      <c r="P9" s="194"/>
    </row>
    <row r="10" s="187" customFormat="1" ht="16.05" customHeight="1" spans="1:16">
      <c r="A10" s="218">
        <v>2010101</v>
      </c>
      <c r="B10" s="148" t="s">
        <v>101</v>
      </c>
      <c r="C10" s="222">
        <v>641</v>
      </c>
      <c r="D10" s="222">
        <v>602.1</v>
      </c>
      <c r="E10" s="222">
        <v>667</v>
      </c>
      <c r="F10" s="223">
        <f t="shared" si="1"/>
        <v>110.778940375353</v>
      </c>
      <c r="G10" s="222">
        <f t="shared" si="2"/>
        <v>26</v>
      </c>
      <c r="H10" s="223">
        <f t="shared" si="3"/>
        <v>4.05616224648986</v>
      </c>
      <c r="I10" s="222">
        <v>579.44</v>
      </c>
      <c r="J10" s="234">
        <v>579.44</v>
      </c>
      <c r="K10" s="235">
        <v>0</v>
      </c>
      <c r="L10" s="235">
        <v>0</v>
      </c>
      <c r="M10" s="222">
        <f t="shared" si="4"/>
        <v>-22.66</v>
      </c>
      <c r="N10" s="223">
        <f t="shared" si="5"/>
        <v>-3.76349443614018</v>
      </c>
      <c r="P10" s="194"/>
    </row>
    <row r="11" s="187" customFormat="1" ht="16.05" customHeight="1" spans="1:16">
      <c r="A11" s="218">
        <v>2010102</v>
      </c>
      <c r="B11" s="148" t="s">
        <v>102</v>
      </c>
      <c r="C11" s="222">
        <v>125</v>
      </c>
      <c r="D11" s="222">
        <v>25</v>
      </c>
      <c r="E11" s="222">
        <v>25</v>
      </c>
      <c r="F11" s="223">
        <f t="shared" si="1"/>
        <v>100</v>
      </c>
      <c r="G11" s="222">
        <f t="shared" si="2"/>
        <v>-100</v>
      </c>
      <c r="H11" s="223">
        <f t="shared" si="3"/>
        <v>-80</v>
      </c>
      <c r="I11" s="222">
        <v>0</v>
      </c>
      <c r="J11" s="234">
        <v>0</v>
      </c>
      <c r="K11" s="235">
        <v>0</v>
      </c>
      <c r="L11" s="235">
        <v>0</v>
      </c>
      <c r="M11" s="222">
        <f t="shared" si="4"/>
        <v>-25</v>
      </c>
      <c r="N11" s="223">
        <f t="shared" si="5"/>
        <v>-100</v>
      </c>
      <c r="P11" s="194"/>
    </row>
    <row r="12" s="187" customFormat="1" ht="16.05" customHeight="1" spans="1:16">
      <c r="A12" s="218">
        <v>2010103</v>
      </c>
      <c r="B12" s="148" t="s">
        <v>103</v>
      </c>
      <c r="C12" s="222">
        <v>0</v>
      </c>
      <c r="D12" s="222">
        <v>0</v>
      </c>
      <c r="E12" s="222">
        <v>0</v>
      </c>
      <c r="F12" s="223">
        <f t="shared" si="1"/>
        <v>0</v>
      </c>
      <c r="G12" s="222">
        <f t="shared" si="2"/>
        <v>0</v>
      </c>
      <c r="H12" s="223">
        <f t="shared" si="3"/>
        <v>0</v>
      </c>
      <c r="I12" s="222">
        <v>0</v>
      </c>
      <c r="J12" s="234">
        <v>0</v>
      </c>
      <c r="K12" s="235">
        <v>0</v>
      </c>
      <c r="L12" s="235">
        <v>0</v>
      </c>
      <c r="M12" s="222">
        <f t="shared" si="4"/>
        <v>0</v>
      </c>
      <c r="N12" s="223">
        <f t="shared" si="5"/>
        <v>0</v>
      </c>
      <c r="P12" s="194"/>
    </row>
    <row r="13" s="187" customFormat="1" ht="16.05" customHeight="1" spans="1:16">
      <c r="A13" s="218">
        <v>2010104</v>
      </c>
      <c r="B13" s="148" t="s">
        <v>104</v>
      </c>
      <c r="C13" s="222">
        <v>75</v>
      </c>
      <c r="D13" s="222">
        <v>47</v>
      </c>
      <c r="E13" s="222">
        <v>39</v>
      </c>
      <c r="F13" s="223">
        <f t="shared" si="1"/>
        <v>82.9787234042553</v>
      </c>
      <c r="G13" s="222">
        <f t="shared" si="2"/>
        <v>-36</v>
      </c>
      <c r="H13" s="223">
        <f t="shared" si="3"/>
        <v>-48</v>
      </c>
      <c r="I13" s="222">
        <v>38</v>
      </c>
      <c r="J13" s="234">
        <v>38</v>
      </c>
      <c r="K13" s="235">
        <v>0</v>
      </c>
      <c r="L13" s="235">
        <v>0</v>
      </c>
      <c r="M13" s="222">
        <f t="shared" si="4"/>
        <v>-9</v>
      </c>
      <c r="N13" s="223">
        <f t="shared" si="5"/>
        <v>-19.1489361702128</v>
      </c>
      <c r="P13" s="194"/>
    </row>
    <row r="14" s="187" customFormat="1" ht="16.05" customHeight="1" spans="1:16">
      <c r="A14" s="218">
        <v>2010105</v>
      </c>
      <c r="B14" s="148" t="s">
        <v>105</v>
      </c>
      <c r="C14" s="222">
        <v>0</v>
      </c>
      <c r="D14" s="222">
        <v>0</v>
      </c>
      <c r="E14" s="222">
        <v>0</v>
      </c>
      <c r="F14" s="223">
        <f t="shared" si="1"/>
        <v>0</v>
      </c>
      <c r="G14" s="222">
        <f t="shared" si="2"/>
        <v>0</v>
      </c>
      <c r="H14" s="223">
        <f t="shared" si="3"/>
        <v>0</v>
      </c>
      <c r="I14" s="222">
        <v>0</v>
      </c>
      <c r="J14" s="234">
        <v>0</v>
      </c>
      <c r="K14" s="235">
        <v>0</v>
      </c>
      <c r="L14" s="235">
        <v>0</v>
      </c>
      <c r="M14" s="222">
        <f t="shared" si="4"/>
        <v>0</v>
      </c>
      <c r="N14" s="223">
        <f t="shared" si="5"/>
        <v>0</v>
      </c>
      <c r="P14" s="194"/>
    </row>
    <row r="15" s="187" customFormat="1" ht="16.05" customHeight="1" spans="1:16">
      <c r="A15" s="218">
        <v>2010106</v>
      </c>
      <c r="B15" s="148" t="s">
        <v>106</v>
      </c>
      <c r="C15" s="222">
        <v>0</v>
      </c>
      <c r="D15" s="222">
        <v>0</v>
      </c>
      <c r="E15" s="222">
        <v>0</v>
      </c>
      <c r="F15" s="223">
        <f t="shared" si="1"/>
        <v>0</v>
      </c>
      <c r="G15" s="222">
        <f t="shared" si="2"/>
        <v>0</v>
      </c>
      <c r="H15" s="223">
        <f t="shared" si="3"/>
        <v>0</v>
      </c>
      <c r="I15" s="222">
        <v>0</v>
      </c>
      <c r="J15" s="234">
        <v>0</v>
      </c>
      <c r="K15" s="235">
        <v>0</v>
      </c>
      <c r="L15" s="235">
        <v>0</v>
      </c>
      <c r="M15" s="222">
        <f t="shared" si="4"/>
        <v>0</v>
      </c>
      <c r="N15" s="223">
        <f t="shared" si="5"/>
        <v>0</v>
      </c>
      <c r="P15" s="194"/>
    </row>
    <row r="16" s="187" customFormat="1" ht="16.05" customHeight="1" spans="1:16">
      <c r="A16" s="218">
        <v>2010107</v>
      </c>
      <c r="B16" s="148" t="s">
        <v>107</v>
      </c>
      <c r="C16" s="222">
        <v>0</v>
      </c>
      <c r="D16" s="222">
        <v>92.6</v>
      </c>
      <c r="E16" s="222">
        <v>2</v>
      </c>
      <c r="F16" s="223">
        <f t="shared" si="1"/>
        <v>2.15982721382289</v>
      </c>
      <c r="G16" s="222">
        <f t="shared" si="2"/>
        <v>2</v>
      </c>
      <c r="H16" s="223">
        <f t="shared" si="3"/>
        <v>0</v>
      </c>
      <c r="I16" s="222">
        <v>0</v>
      </c>
      <c r="J16" s="234">
        <v>0</v>
      </c>
      <c r="K16" s="235">
        <v>0</v>
      </c>
      <c r="L16" s="235">
        <v>0</v>
      </c>
      <c r="M16" s="222">
        <f t="shared" si="4"/>
        <v>-92.6</v>
      </c>
      <c r="N16" s="223">
        <f t="shared" si="5"/>
        <v>-100</v>
      </c>
      <c r="P16" s="194"/>
    </row>
    <row r="17" s="187" customFormat="1" ht="16.05" customHeight="1" spans="1:16">
      <c r="A17" s="218">
        <v>2010108</v>
      </c>
      <c r="B17" s="148" t="s">
        <v>108</v>
      </c>
      <c r="C17" s="222">
        <v>44</v>
      </c>
      <c r="D17" s="222">
        <v>115.1</v>
      </c>
      <c r="E17" s="222">
        <v>35</v>
      </c>
      <c r="F17" s="223">
        <f t="shared" si="1"/>
        <v>30.4083405734144</v>
      </c>
      <c r="G17" s="222">
        <f t="shared" si="2"/>
        <v>-9</v>
      </c>
      <c r="H17" s="223">
        <f t="shared" si="3"/>
        <v>-20.4545454545455</v>
      </c>
      <c r="I17" s="222">
        <v>115.1</v>
      </c>
      <c r="J17" s="234">
        <v>115.1</v>
      </c>
      <c r="K17" s="235">
        <v>0</v>
      </c>
      <c r="L17" s="235">
        <v>0</v>
      </c>
      <c r="M17" s="222">
        <f t="shared" si="4"/>
        <v>0</v>
      </c>
      <c r="N17" s="223">
        <f t="shared" si="5"/>
        <v>0</v>
      </c>
      <c r="P17" s="194"/>
    </row>
    <row r="18" s="187" customFormat="1" ht="16.05" customHeight="1" spans="1:16">
      <c r="A18" s="218">
        <v>2010109</v>
      </c>
      <c r="B18" s="148" t="s">
        <v>109</v>
      </c>
      <c r="C18" s="222">
        <v>0</v>
      </c>
      <c r="D18" s="222">
        <v>0</v>
      </c>
      <c r="E18" s="222">
        <v>0</v>
      </c>
      <c r="F18" s="223">
        <f t="shared" si="1"/>
        <v>0</v>
      </c>
      <c r="G18" s="222">
        <f t="shared" si="2"/>
        <v>0</v>
      </c>
      <c r="H18" s="223">
        <f t="shared" si="3"/>
        <v>0</v>
      </c>
      <c r="I18" s="222">
        <v>0</v>
      </c>
      <c r="J18" s="234">
        <v>0</v>
      </c>
      <c r="K18" s="235">
        <v>0</v>
      </c>
      <c r="L18" s="235">
        <v>0</v>
      </c>
      <c r="M18" s="222">
        <f t="shared" si="4"/>
        <v>0</v>
      </c>
      <c r="N18" s="223">
        <f t="shared" si="5"/>
        <v>0</v>
      </c>
      <c r="P18" s="194"/>
    </row>
    <row r="19" s="187" customFormat="1" ht="16.05" customHeight="1" spans="1:16">
      <c r="A19" s="218">
        <v>2010150</v>
      </c>
      <c r="B19" s="148" t="s">
        <v>110</v>
      </c>
      <c r="C19" s="222">
        <v>0</v>
      </c>
      <c r="D19" s="222">
        <v>0</v>
      </c>
      <c r="E19" s="222">
        <v>0</v>
      </c>
      <c r="F19" s="223">
        <f t="shared" si="1"/>
        <v>0</v>
      </c>
      <c r="G19" s="222">
        <f t="shared" si="2"/>
        <v>0</v>
      </c>
      <c r="H19" s="223">
        <f t="shared" si="3"/>
        <v>0</v>
      </c>
      <c r="I19" s="222">
        <v>0</v>
      </c>
      <c r="J19" s="234">
        <v>0</v>
      </c>
      <c r="K19" s="235">
        <v>0</v>
      </c>
      <c r="L19" s="235">
        <v>0</v>
      </c>
      <c r="M19" s="222">
        <f t="shared" si="4"/>
        <v>0</v>
      </c>
      <c r="N19" s="223">
        <f t="shared" si="5"/>
        <v>0</v>
      </c>
      <c r="P19" s="194"/>
    </row>
    <row r="20" s="187" customFormat="1" ht="16.05" customHeight="1" spans="1:16">
      <c r="A20" s="218">
        <v>2010199</v>
      </c>
      <c r="B20" s="148" t="s">
        <v>111</v>
      </c>
      <c r="C20" s="222">
        <v>106</v>
      </c>
      <c r="D20" s="222">
        <v>26.86</v>
      </c>
      <c r="E20" s="222">
        <v>15</v>
      </c>
      <c r="F20" s="223">
        <f t="shared" si="1"/>
        <v>55.8451228592703</v>
      </c>
      <c r="G20" s="222">
        <f t="shared" si="2"/>
        <v>-91</v>
      </c>
      <c r="H20" s="223">
        <f t="shared" si="3"/>
        <v>-85.8490566037736</v>
      </c>
      <c r="I20" s="222">
        <v>4</v>
      </c>
      <c r="J20" s="234">
        <v>3</v>
      </c>
      <c r="K20" s="235">
        <v>0</v>
      </c>
      <c r="L20" s="235">
        <v>1</v>
      </c>
      <c r="M20" s="222">
        <f t="shared" si="4"/>
        <v>-22.86</v>
      </c>
      <c r="N20" s="223">
        <f t="shared" si="5"/>
        <v>-85.1079672375279</v>
      </c>
      <c r="P20" s="194"/>
    </row>
    <row r="21" s="187" customFormat="1" ht="16.05" customHeight="1" spans="1:16">
      <c r="A21" s="218">
        <v>20102</v>
      </c>
      <c r="B21" s="219" t="s">
        <v>112</v>
      </c>
      <c r="C21" s="222">
        <v>432</v>
      </c>
      <c r="D21" s="222">
        <v>443.32</v>
      </c>
      <c r="E21" s="222">
        <v>448</v>
      </c>
      <c r="F21" s="223">
        <f t="shared" si="1"/>
        <v>101.055670847244</v>
      </c>
      <c r="G21" s="222">
        <f t="shared" si="2"/>
        <v>16</v>
      </c>
      <c r="H21" s="223">
        <f t="shared" si="3"/>
        <v>3.7037037037037</v>
      </c>
      <c r="I21" s="222">
        <v>442.57</v>
      </c>
      <c r="J21" s="234">
        <v>442.57</v>
      </c>
      <c r="K21" s="235">
        <v>0</v>
      </c>
      <c r="L21" s="235">
        <v>0</v>
      </c>
      <c r="M21" s="222">
        <f t="shared" si="4"/>
        <v>-0.75</v>
      </c>
      <c r="N21" s="223">
        <f t="shared" si="5"/>
        <v>-0.169178020391591</v>
      </c>
      <c r="P21" s="194"/>
    </row>
    <row r="22" s="187" customFormat="1" ht="16.05" customHeight="1" spans="1:16">
      <c r="A22" s="218">
        <v>2010201</v>
      </c>
      <c r="B22" s="148" t="s">
        <v>101</v>
      </c>
      <c r="C22" s="222">
        <v>322</v>
      </c>
      <c r="D22" s="222">
        <v>312.52</v>
      </c>
      <c r="E22" s="222">
        <v>413</v>
      </c>
      <c r="F22" s="223">
        <f t="shared" si="1"/>
        <v>132.151542301293</v>
      </c>
      <c r="G22" s="222">
        <f t="shared" si="2"/>
        <v>91</v>
      </c>
      <c r="H22" s="223">
        <f t="shared" si="3"/>
        <v>28.2608695652174</v>
      </c>
      <c r="I22" s="222">
        <v>380.57</v>
      </c>
      <c r="J22" s="234">
        <v>380.57</v>
      </c>
      <c r="K22" s="235">
        <v>0</v>
      </c>
      <c r="L22" s="235">
        <v>0</v>
      </c>
      <c r="M22" s="222">
        <f t="shared" si="4"/>
        <v>68.05</v>
      </c>
      <c r="N22" s="223">
        <f t="shared" si="5"/>
        <v>21.7746064251888</v>
      </c>
      <c r="P22" s="194"/>
    </row>
    <row r="23" s="187" customFormat="1" ht="16.05" customHeight="1" spans="1:16">
      <c r="A23" s="218">
        <v>2010202</v>
      </c>
      <c r="B23" s="148" t="s">
        <v>102</v>
      </c>
      <c r="C23" s="222">
        <v>36</v>
      </c>
      <c r="D23" s="222">
        <v>37.8</v>
      </c>
      <c r="E23" s="222">
        <v>3</v>
      </c>
      <c r="F23" s="223">
        <f t="shared" si="1"/>
        <v>7.93650793650794</v>
      </c>
      <c r="G23" s="222">
        <f t="shared" si="2"/>
        <v>-33</v>
      </c>
      <c r="H23" s="223">
        <f t="shared" si="3"/>
        <v>-91.6666666666667</v>
      </c>
      <c r="I23" s="222">
        <v>2</v>
      </c>
      <c r="J23" s="234">
        <v>2</v>
      </c>
      <c r="K23" s="235">
        <v>0</v>
      </c>
      <c r="L23" s="235">
        <v>0</v>
      </c>
      <c r="M23" s="222">
        <f t="shared" si="4"/>
        <v>-35.8</v>
      </c>
      <c r="N23" s="223">
        <f t="shared" si="5"/>
        <v>-94.7089947089947</v>
      </c>
      <c r="P23" s="194"/>
    </row>
    <row r="24" s="187" customFormat="1" ht="16.05" customHeight="1" spans="1:16">
      <c r="A24" s="218">
        <v>2010203</v>
      </c>
      <c r="B24" s="148" t="s">
        <v>103</v>
      </c>
      <c r="C24" s="222">
        <v>0</v>
      </c>
      <c r="D24" s="222">
        <v>0</v>
      </c>
      <c r="E24" s="222">
        <v>0</v>
      </c>
      <c r="F24" s="223">
        <f t="shared" si="1"/>
        <v>0</v>
      </c>
      <c r="G24" s="222">
        <f t="shared" si="2"/>
        <v>0</v>
      </c>
      <c r="H24" s="223">
        <f t="shared" si="3"/>
        <v>0</v>
      </c>
      <c r="I24" s="222">
        <v>0</v>
      </c>
      <c r="J24" s="234">
        <v>0</v>
      </c>
      <c r="K24" s="235">
        <v>0</v>
      </c>
      <c r="L24" s="235">
        <v>0</v>
      </c>
      <c r="M24" s="222">
        <f t="shared" si="4"/>
        <v>0</v>
      </c>
      <c r="N24" s="223">
        <f t="shared" si="5"/>
        <v>0</v>
      </c>
      <c r="P24" s="194"/>
    </row>
    <row r="25" s="187" customFormat="1" ht="16.05" customHeight="1" spans="1:16">
      <c r="A25" s="218">
        <v>2010204</v>
      </c>
      <c r="B25" s="148" t="s">
        <v>113</v>
      </c>
      <c r="C25" s="222">
        <v>57</v>
      </c>
      <c r="D25" s="222">
        <v>28</v>
      </c>
      <c r="E25" s="222">
        <v>30</v>
      </c>
      <c r="F25" s="223">
        <f t="shared" si="1"/>
        <v>107.142857142857</v>
      </c>
      <c r="G25" s="222">
        <f t="shared" si="2"/>
        <v>-27</v>
      </c>
      <c r="H25" s="223">
        <f t="shared" si="3"/>
        <v>-47.3684210526316</v>
      </c>
      <c r="I25" s="222">
        <v>28</v>
      </c>
      <c r="J25" s="234">
        <v>28</v>
      </c>
      <c r="K25" s="235">
        <v>0</v>
      </c>
      <c r="L25" s="235">
        <v>0</v>
      </c>
      <c r="M25" s="222">
        <f t="shared" si="4"/>
        <v>0</v>
      </c>
      <c r="N25" s="223">
        <f t="shared" si="5"/>
        <v>0</v>
      </c>
      <c r="P25" s="194"/>
    </row>
    <row r="26" s="187" customFormat="1" ht="16.05" customHeight="1" spans="1:16">
      <c r="A26" s="218">
        <v>2010205</v>
      </c>
      <c r="B26" s="148" t="s">
        <v>114</v>
      </c>
      <c r="C26" s="222">
        <v>17</v>
      </c>
      <c r="D26" s="222">
        <v>35</v>
      </c>
      <c r="E26" s="222">
        <v>2</v>
      </c>
      <c r="F26" s="223">
        <f t="shared" si="1"/>
        <v>5.71428571428571</v>
      </c>
      <c r="G26" s="222">
        <f t="shared" si="2"/>
        <v>-15</v>
      </c>
      <c r="H26" s="223">
        <f t="shared" si="3"/>
        <v>-88.2352941176471</v>
      </c>
      <c r="I26" s="222">
        <v>32</v>
      </c>
      <c r="J26" s="234">
        <v>32</v>
      </c>
      <c r="K26" s="235">
        <v>0</v>
      </c>
      <c r="L26" s="235">
        <v>0</v>
      </c>
      <c r="M26" s="222">
        <f t="shared" si="4"/>
        <v>-3</v>
      </c>
      <c r="N26" s="223">
        <f t="shared" si="5"/>
        <v>-8.57142857142857</v>
      </c>
      <c r="P26" s="194"/>
    </row>
    <row r="27" s="187" customFormat="1" ht="16.05" customHeight="1" spans="1:16">
      <c r="A27" s="218">
        <v>2010206</v>
      </c>
      <c r="B27" s="148" t="s">
        <v>115</v>
      </c>
      <c r="C27" s="222">
        <v>0</v>
      </c>
      <c r="D27" s="222">
        <v>0</v>
      </c>
      <c r="E27" s="222">
        <v>0</v>
      </c>
      <c r="F27" s="223">
        <f t="shared" si="1"/>
        <v>0</v>
      </c>
      <c r="G27" s="222">
        <f t="shared" si="2"/>
        <v>0</v>
      </c>
      <c r="H27" s="223">
        <f t="shared" si="3"/>
        <v>0</v>
      </c>
      <c r="I27" s="222">
        <v>0</v>
      </c>
      <c r="J27" s="234">
        <v>0</v>
      </c>
      <c r="K27" s="235">
        <v>0</v>
      </c>
      <c r="L27" s="235">
        <v>0</v>
      </c>
      <c r="M27" s="222">
        <f t="shared" si="4"/>
        <v>0</v>
      </c>
      <c r="N27" s="223">
        <f t="shared" si="5"/>
        <v>0</v>
      </c>
      <c r="P27" s="194"/>
    </row>
    <row r="28" s="187" customFormat="1" ht="16.05" customHeight="1" spans="1:16">
      <c r="A28" s="218">
        <v>2010250</v>
      </c>
      <c r="B28" s="148" t="s">
        <v>110</v>
      </c>
      <c r="C28" s="222">
        <v>0</v>
      </c>
      <c r="D28" s="222">
        <v>0</v>
      </c>
      <c r="E28" s="222">
        <v>0</v>
      </c>
      <c r="F28" s="223">
        <f t="shared" si="1"/>
        <v>0</v>
      </c>
      <c r="G28" s="222">
        <f t="shared" si="2"/>
        <v>0</v>
      </c>
      <c r="H28" s="223">
        <f t="shared" si="3"/>
        <v>0</v>
      </c>
      <c r="I28" s="222">
        <v>0</v>
      </c>
      <c r="J28" s="234">
        <v>0</v>
      </c>
      <c r="K28" s="235">
        <v>0</v>
      </c>
      <c r="L28" s="235">
        <v>0</v>
      </c>
      <c r="M28" s="222">
        <f t="shared" si="4"/>
        <v>0</v>
      </c>
      <c r="N28" s="223">
        <f t="shared" si="5"/>
        <v>0</v>
      </c>
      <c r="P28" s="194"/>
    </row>
    <row r="29" s="187" customFormat="1" ht="16.05" customHeight="1" spans="1:16">
      <c r="A29" s="218">
        <v>2010299</v>
      </c>
      <c r="B29" s="148" t="s">
        <v>116</v>
      </c>
      <c r="C29" s="222">
        <v>0</v>
      </c>
      <c r="D29" s="222">
        <v>30</v>
      </c>
      <c r="E29" s="222">
        <v>0</v>
      </c>
      <c r="F29" s="223">
        <f t="shared" si="1"/>
        <v>0</v>
      </c>
      <c r="G29" s="222">
        <f t="shared" si="2"/>
        <v>0</v>
      </c>
      <c r="H29" s="223">
        <f t="shared" si="3"/>
        <v>0</v>
      </c>
      <c r="I29" s="222">
        <v>0</v>
      </c>
      <c r="J29" s="234">
        <v>0</v>
      </c>
      <c r="K29" s="235">
        <v>0</v>
      </c>
      <c r="L29" s="235">
        <v>0</v>
      </c>
      <c r="M29" s="222">
        <f t="shared" si="4"/>
        <v>-30</v>
      </c>
      <c r="N29" s="223">
        <f t="shared" si="5"/>
        <v>-100</v>
      </c>
      <c r="P29" s="194"/>
    </row>
    <row r="30" s="187" customFormat="1" ht="16.05" customHeight="1" spans="1:16">
      <c r="A30" s="218">
        <v>20103</v>
      </c>
      <c r="B30" s="219" t="s">
        <v>117</v>
      </c>
      <c r="C30" s="222">
        <v>14924</v>
      </c>
      <c r="D30" s="222">
        <v>15658.51</v>
      </c>
      <c r="E30" s="222">
        <v>13032</v>
      </c>
      <c r="F30" s="223">
        <f t="shared" si="1"/>
        <v>83.2263095275349</v>
      </c>
      <c r="G30" s="222">
        <f t="shared" si="2"/>
        <v>-1892</v>
      </c>
      <c r="H30" s="223">
        <f t="shared" si="3"/>
        <v>-12.6775663361029</v>
      </c>
      <c r="I30" s="222">
        <v>13115.24</v>
      </c>
      <c r="J30" s="234">
        <v>13115.24</v>
      </c>
      <c r="K30" s="235">
        <v>0</v>
      </c>
      <c r="L30" s="235">
        <v>0</v>
      </c>
      <c r="M30" s="222">
        <f t="shared" si="4"/>
        <v>-2543.27</v>
      </c>
      <c r="N30" s="223">
        <f t="shared" si="5"/>
        <v>-16.242094554335</v>
      </c>
      <c r="P30" s="194"/>
    </row>
    <row r="31" s="187" customFormat="1" ht="16.05" customHeight="1" spans="1:16">
      <c r="A31" s="218">
        <v>2010301</v>
      </c>
      <c r="B31" s="148" t="s">
        <v>101</v>
      </c>
      <c r="C31" s="222">
        <v>4588</v>
      </c>
      <c r="D31" s="222">
        <v>4661.16</v>
      </c>
      <c r="E31" s="222">
        <v>5547</v>
      </c>
      <c r="F31" s="223">
        <f t="shared" si="1"/>
        <v>119.004711273589</v>
      </c>
      <c r="G31" s="222">
        <f t="shared" si="2"/>
        <v>959</v>
      </c>
      <c r="H31" s="223">
        <f t="shared" si="3"/>
        <v>20.9023539668701</v>
      </c>
      <c r="I31" s="222">
        <v>4557.8</v>
      </c>
      <c r="J31" s="234">
        <v>4557.8</v>
      </c>
      <c r="K31" s="235">
        <v>0</v>
      </c>
      <c r="L31" s="235">
        <v>0</v>
      </c>
      <c r="M31" s="222">
        <f t="shared" si="4"/>
        <v>-103.36</v>
      </c>
      <c r="N31" s="223">
        <f t="shared" si="5"/>
        <v>-2.21747376189618</v>
      </c>
      <c r="P31" s="194"/>
    </row>
    <row r="32" s="187" customFormat="1" ht="16.05" customHeight="1" spans="1:16">
      <c r="A32" s="218">
        <v>2010302</v>
      </c>
      <c r="B32" s="148" t="s">
        <v>102</v>
      </c>
      <c r="C32" s="222">
        <v>1634</v>
      </c>
      <c r="D32" s="222">
        <v>1415.07</v>
      </c>
      <c r="E32" s="222">
        <v>887</v>
      </c>
      <c r="F32" s="223">
        <f t="shared" si="1"/>
        <v>62.6824114708106</v>
      </c>
      <c r="G32" s="222">
        <f t="shared" si="2"/>
        <v>-747</v>
      </c>
      <c r="H32" s="223">
        <f t="shared" si="3"/>
        <v>-45.7160342717258</v>
      </c>
      <c r="I32" s="222">
        <v>18.85</v>
      </c>
      <c r="J32" s="234">
        <v>18.85</v>
      </c>
      <c r="K32" s="235">
        <v>0</v>
      </c>
      <c r="L32" s="235">
        <v>0</v>
      </c>
      <c r="M32" s="222">
        <f t="shared" si="4"/>
        <v>-1396.22</v>
      </c>
      <c r="N32" s="223">
        <f t="shared" si="5"/>
        <v>-98.6679104213926</v>
      </c>
      <c r="P32" s="194"/>
    </row>
    <row r="33" s="187" customFormat="1" ht="16.05" customHeight="1" spans="1:16">
      <c r="A33" s="218">
        <v>2010303</v>
      </c>
      <c r="B33" s="148" t="s">
        <v>103</v>
      </c>
      <c r="C33" s="222">
        <v>1094</v>
      </c>
      <c r="D33" s="222">
        <v>1154.09</v>
      </c>
      <c r="E33" s="222">
        <v>1037</v>
      </c>
      <c r="F33" s="223">
        <f t="shared" si="1"/>
        <v>89.854344115277</v>
      </c>
      <c r="G33" s="222">
        <f t="shared" si="2"/>
        <v>-57</v>
      </c>
      <c r="H33" s="223">
        <f t="shared" si="3"/>
        <v>-5.21023765996344</v>
      </c>
      <c r="I33" s="222">
        <v>839.11</v>
      </c>
      <c r="J33" s="234">
        <v>839.11</v>
      </c>
      <c r="K33" s="235">
        <v>0</v>
      </c>
      <c r="L33" s="235">
        <v>0</v>
      </c>
      <c r="M33" s="222">
        <f t="shared" si="4"/>
        <v>-314.98</v>
      </c>
      <c r="N33" s="223">
        <f t="shared" si="5"/>
        <v>-27.2924988519093</v>
      </c>
      <c r="P33" s="194"/>
    </row>
    <row r="34" s="187" customFormat="1" ht="16.05" customHeight="1" spans="1:16">
      <c r="A34" s="218">
        <v>2010304</v>
      </c>
      <c r="B34" s="148" t="s">
        <v>118</v>
      </c>
      <c r="C34" s="222">
        <v>0</v>
      </c>
      <c r="D34" s="222">
        <v>0</v>
      </c>
      <c r="E34" s="222">
        <v>0</v>
      </c>
      <c r="F34" s="223">
        <f t="shared" si="1"/>
        <v>0</v>
      </c>
      <c r="G34" s="222">
        <f t="shared" si="2"/>
        <v>0</v>
      </c>
      <c r="H34" s="223">
        <f t="shared" si="3"/>
        <v>0</v>
      </c>
      <c r="I34" s="222">
        <v>0</v>
      </c>
      <c r="J34" s="234">
        <v>0</v>
      </c>
      <c r="K34" s="235">
        <v>0</v>
      </c>
      <c r="L34" s="235">
        <v>0</v>
      </c>
      <c r="M34" s="222">
        <f t="shared" si="4"/>
        <v>0</v>
      </c>
      <c r="N34" s="223">
        <f t="shared" si="5"/>
        <v>0</v>
      </c>
      <c r="P34" s="194"/>
    </row>
    <row r="35" s="187" customFormat="1" ht="16.05" customHeight="1" spans="1:16">
      <c r="A35" s="218">
        <v>2010305</v>
      </c>
      <c r="B35" s="148" t="s">
        <v>119</v>
      </c>
      <c r="C35" s="222">
        <v>0</v>
      </c>
      <c r="D35" s="222">
        <v>0</v>
      </c>
      <c r="E35" s="222">
        <v>0</v>
      </c>
      <c r="F35" s="223">
        <f t="shared" si="1"/>
        <v>0</v>
      </c>
      <c r="G35" s="222">
        <f t="shared" si="2"/>
        <v>0</v>
      </c>
      <c r="H35" s="223">
        <f t="shared" si="3"/>
        <v>0</v>
      </c>
      <c r="I35" s="222">
        <v>0</v>
      </c>
      <c r="J35" s="234">
        <v>0</v>
      </c>
      <c r="K35" s="235">
        <v>0</v>
      </c>
      <c r="L35" s="235">
        <v>0</v>
      </c>
      <c r="M35" s="222">
        <f t="shared" si="4"/>
        <v>0</v>
      </c>
      <c r="N35" s="223">
        <f t="shared" si="5"/>
        <v>0</v>
      </c>
      <c r="P35" s="194"/>
    </row>
    <row r="36" s="187" customFormat="1" ht="16.05" customHeight="1" spans="1:16">
      <c r="A36" s="218">
        <v>2010306</v>
      </c>
      <c r="B36" s="148" t="s">
        <v>120</v>
      </c>
      <c r="C36" s="222">
        <v>997</v>
      </c>
      <c r="D36" s="222">
        <v>956.16</v>
      </c>
      <c r="E36" s="222">
        <v>1009</v>
      </c>
      <c r="F36" s="223">
        <f t="shared" si="1"/>
        <v>105.526271753681</v>
      </c>
      <c r="G36" s="222">
        <f t="shared" si="2"/>
        <v>12</v>
      </c>
      <c r="H36" s="223">
        <f t="shared" si="3"/>
        <v>1.20361083249749</v>
      </c>
      <c r="I36" s="222">
        <v>821.27</v>
      </c>
      <c r="J36" s="234">
        <v>821.27</v>
      </c>
      <c r="K36" s="235">
        <v>0</v>
      </c>
      <c r="L36" s="235">
        <v>0</v>
      </c>
      <c r="M36" s="222">
        <f t="shared" si="4"/>
        <v>-134.89</v>
      </c>
      <c r="N36" s="223">
        <f t="shared" si="5"/>
        <v>-14.1074715528782</v>
      </c>
      <c r="P36" s="194"/>
    </row>
    <row r="37" s="187" customFormat="1" ht="16.05" customHeight="1" spans="1:16">
      <c r="A37" s="218">
        <v>2010308</v>
      </c>
      <c r="B37" s="148" t="s">
        <v>121</v>
      </c>
      <c r="C37" s="222">
        <v>0</v>
      </c>
      <c r="D37" s="222">
        <v>0</v>
      </c>
      <c r="E37" s="222">
        <v>0</v>
      </c>
      <c r="F37" s="223">
        <f t="shared" si="1"/>
        <v>0</v>
      </c>
      <c r="G37" s="222">
        <f t="shared" si="2"/>
        <v>0</v>
      </c>
      <c r="H37" s="223">
        <f t="shared" si="3"/>
        <v>0</v>
      </c>
      <c r="I37" s="222">
        <v>0</v>
      </c>
      <c r="J37" s="234">
        <v>0</v>
      </c>
      <c r="K37" s="235">
        <v>0</v>
      </c>
      <c r="L37" s="235">
        <v>0</v>
      </c>
      <c r="M37" s="222">
        <f t="shared" si="4"/>
        <v>0</v>
      </c>
      <c r="N37" s="223">
        <f t="shared" si="5"/>
        <v>0</v>
      </c>
      <c r="P37" s="194"/>
    </row>
    <row r="38" s="187" customFormat="1" ht="16.05" customHeight="1" spans="1:16">
      <c r="A38" s="218">
        <v>2010309</v>
      </c>
      <c r="B38" s="148" t="s">
        <v>122</v>
      </c>
      <c r="C38" s="222">
        <v>0</v>
      </c>
      <c r="D38" s="222">
        <v>0</v>
      </c>
      <c r="E38" s="222">
        <v>0</v>
      </c>
      <c r="F38" s="223">
        <f t="shared" si="1"/>
        <v>0</v>
      </c>
      <c r="G38" s="222">
        <f t="shared" si="2"/>
        <v>0</v>
      </c>
      <c r="H38" s="223">
        <f t="shared" si="3"/>
        <v>0</v>
      </c>
      <c r="I38" s="222">
        <v>0</v>
      </c>
      <c r="J38" s="234">
        <v>0</v>
      </c>
      <c r="K38" s="235">
        <v>0</v>
      </c>
      <c r="L38" s="235">
        <v>0</v>
      </c>
      <c r="M38" s="222">
        <f t="shared" si="4"/>
        <v>0</v>
      </c>
      <c r="N38" s="223">
        <f t="shared" si="5"/>
        <v>0</v>
      </c>
      <c r="P38" s="194"/>
    </row>
    <row r="39" s="187" customFormat="1" ht="16.05" customHeight="1" spans="1:16">
      <c r="A39" s="218">
        <v>2010350</v>
      </c>
      <c r="B39" s="148" t="s">
        <v>110</v>
      </c>
      <c r="C39" s="222">
        <v>191</v>
      </c>
      <c r="D39" s="222">
        <v>142.85</v>
      </c>
      <c r="E39" s="222">
        <v>131</v>
      </c>
      <c r="F39" s="223">
        <f t="shared" si="1"/>
        <v>91.7045852292615</v>
      </c>
      <c r="G39" s="222">
        <f t="shared" si="2"/>
        <v>-60</v>
      </c>
      <c r="H39" s="223">
        <f t="shared" si="3"/>
        <v>-31.413612565445</v>
      </c>
      <c r="I39" s="222">
        <v>151.71</v>
      </c>
      <c r="J39" s="234">
        <v>151.71</v>
      </c>
      <c r="K39" s="235">
        <v>0</v>
      </c>
      <c r="L39" s="235">
        <v>0</v>
      </c>
      <c r="M39" s="222">
        <f t="shared" si="4"/>
        <v>8.86000000000001</v>
      </c>
      <c r="N39" s="223">
        <f t="shared" si="5"/>
        <v>6.20231011550578</v>
      </c>
      <c r="P39" s="194"/>
    </row>
    <row r="40" s="187" customFormat="1" ht="16.05" customHeight="1" spans="1:16">
      <c r="A40" s="218">
        <v>2010399</v>
      </c>
      <c r="B40" s="148" t="s">
        <v>123</v>
      </c>
      <c r="C40" s="222">
        <v>6420</v>
      </c>
      <c r="D40" s="222">
        <v>7329.18</v>
      </c>
      <c r="E40" s="222">
        <v>4421</v>
      </c>
      <c r="F40" s="223">
        <f t="shared" si="1"/>
        <v>60.3205269893767</v>
      </c>
      <c r="G40" s="222">
        <f t="shared" si="2"/>
        <v>-1999</v>
      </c>
      <c r="H40" s="223">
        <f t="shared" si="3"/>
        <v>-31.1370716510903</v>
      </c>
      <c r="I40" s="222">
        <v>6726.5</v>
      </c>
      <c r="J40" s="234">
        <v>6726.5</v>
      </c>
      <c r="K40" s="235">
        <v>0</v>
      </c>
      <c r="L40" s="235">
        <v>0</v>
      </c>
      <c r="M40" s="222">
        <f t="shared" si="4"/>
        <v>-602.68</v>
      </c>
      <c r="N40" s="223">
        <f t="shared" si="5"/>
        <v>-8.22302085635774</v>
      </c>
      <c r="P40" s="194"/>
    </row>
    <row r="41" s="187" customFormat="1" ht="16.05" customHeight="1" spans="1:16">
      <c r="A41" s="218">
        <v>20104</v>
      </c>
      <c r="B41" s="219" t="s">
        <v>124</v>
      </c>
      <c r="C41" s="222">
        <v>677</v>
      </c>
      <c r="D41" s="222">
        <v>706.66</v>
      </c>
      <c r="E41" s="222">
        <v>688</v>
      </c>
      <c r="F41" s="223">
        <f t="shared" si="1"/>
        <v>97.3594090510288</v>
      </c>
      <c r="G41" s="222">
        <f t="shared" si="2"/>
        <v>11</v>
      </c>
      <c r="H41" s="223">
        <f t="shared" si="3"/>
        <v>1.62481536189069</v>
      </c>
      <c r="I41" s="222">
        <v>853.07</v>
      </c>
      <c r="J41" s="234">
        <v>603.07</v>
      </c>
      <c r="K41" s="235">
        <v>0</v>
      </c>
      <c r="L41" s="235">
        <v>250</v>
      </c>
      <c r="M41" s="222">
        <f t="shared" si="4"/>
        <v>146.41</v>
      </c>
      <c r="N41" s="223">
        <f t="shared" si="5"/>
        <v>20.7185916848272</v>
      </c>
      <c r="P41" s="194"/>
    </row>
    <row r="42" s="187" customFormat="1" ht="16.05" customHeight="1" spans="1:16">
      <c r="A42" s="218">
        <v>2010401</v>
      </c>
      <c r="B42" s="148" t="s">
        <v>101</v>
      </c>
      <c r="C42" s="222">
        <v>288</v>
      </c>
      <c r="D42" s="222">
        <v>359.03</v>
      </c>
      <c r="E42" s="222">
        <v>411</v>
      </c>
      <c r="F42" s="223">
        <f t="shared" si="1"/>
        <v>114.475113500265</v>
      </c>
      <c r="G42" s="222">
        <f t="shared" si="2"/>
        <v>123</v>
      </c>
      <c r="H42" s="223">
        <f t="shared" si="3"/>
        <v>42.7083333333333</v>
      </c>
      <c r="I42" s="222">
        <v>365.98</v>
      </c>
      <c r="J42" s="234">
        <v>365.98</v>
      </c>
      <c r="K42" s="235">
        <v>0</v>
      </c>
      <c r="L42" s="235">
        <v>0</v>
      </c>
      <c r="M42" s="222">
        <f t="shared" si="4"/>
        <v>6.95000000000005</v>
      </c>
      <c r="N42" s="223">
        <f t="shared" si="5"/>
        <v>1.93577138400692</v>
      </c>
      <c r="P42" s="194"/>
    </row>
    <row r="43" s="187" customFormat="1" ht="16.05" customHeight="1" spans="1:16">
      <c r="A43" s="218">
        <v>2010402</v>
      </c>
      <c r="B43" s="148" t="s">
        <v>102</v>
      </c>
      <c r="C43" s="222">
        <v>122</v>
      </c>
      <c r="D43" s="222">
        <v>65</v>
      </c>
      <c r="E43" s="222">
        <v>29</v>
      </c>
      <c r="F43" s="223">
        <f t="shared" si="1"/>
        <v>44.6153846153846</v>
      </c>
      <c r="G43" s="222">
        <f t="shared" si="2"/>
        <v>-93</v>
      </c>
      <c r="H43" s="223">
        <f t="shared" si="3"/>
        <v>-76.2295081967213</v>
      </c>
      <c r="I43" s="222">
        <v>0</v>
      </c>
      <c r="J43" s="234">
        <v>0</v>
      </c>
      <c r="K43" s="235">
        <v>0</v>
      </c>
      <c r="L43" s="235">
        <v>0</v>
      </c>
      <c r="M43" s="222">
        <f t="shared" si="4"/>
        <v>-65</v>
      </c>
      <c r="N43" s="223">
        <f t="shared" si="5"/>
        <v>-100</v>
      </c>
      <c r="P43" s="194"/>
    </row>
    <row r="44" s="187" customFormat="1" ht="16.05" customHeight="1" spans="1:16">
      <c r="A44" s="218">
        <v>2010403</v>
      </c>
      <c r="B44" s="148" t="s">
        <v>103</v>
      </c>
      <c r="C44" s="222">
        <v>0</v>
      </c>
      <c r="D44" s="222">
        <v>0</v>
      </c>
      <c r="E44" s="222">
        <v>0</v>
      </c>
      <c r="F44" s="223">
        <f t="shared" si="1"/>
        <v>0</v>
      </c>
      <c r="G44" s="222">
        <f t="shared" si="2"/>
        <v>0</v>
      </c>
      <c r="H44" s="223">
        <f t="shared" si="3"/>
        <v>0</v>
      </c>
      <c r="I44" s="222">
        <v>0</v>
      </c>
      <c r="J44" s="234">
        <v>0</v>
      </c>
      <c r="K44" s="235">
        <v>0</v>
      </c>
      <c r="L44" s="235">
        <v>0</v>
      </c>
      <c r="M44" s="222">
        <f t="shared" si="4"/>
        <v>0</v>
      </c>
      <c r="N44" s="223">
        <f t="shared" si="5"/>
        <v>0</v>
      </c>
      <c r="P44" s="194"/>
    </row>
    <row r="45" s="187" customFormat="1" ht="16.05" customHeight="1" spans="1:16">
      <c r="A45" s="218">
        <v>2010404</v>
      </c>
      <c r="B45" s="148" t="s">
        <v>125</v>
      </c>
      <c r="C45" s="222">
        <v>5</v>
      </c>
      <c r="D45" s="222">
        <v>0</v>
      </c>
      <c r="E45" s="222">
        <v>0</v>
      </c>
      <c r="F45" s="223">
        <f t="shared" si="1"/>
        <v>0</v>
      </c>
      <c r="G45" s="222">
        <f t="shared" si="2"/>
        <v>-5</v>
      </c>
      <c r="H45" s="223">
        <f t="shared" si="3"/>
        <v>-100</v>
      </c>
      <c r="I45" s="222">
        <v>0</v>
      </c>
      <c r="J45" s="234">
        <v>0</v>
      </c>
      <c r="K45" s="235">
        <v>0</v>
      </c>
      <c r="L45" s="235">
        <v>0</v>
      </c>
      <c r="M45" s="222">
        <f t="shared" si="4"/>
        <v>0</v>
      </c>
      <c r="N45" s="223">
        <f t="shared" si="5"/>
        <v>0</v>
      </c>
      <c r="P45" s="194"/>
    </row>
    <row r="46" s="187" customFormat="1" ht="16.05" customHeight="1" spans="1:16">
      <c r="A46" s="218">
        <v>2010405</v>
      </c>
      <c r="B46" s="148" t="s">
        <v>126</v>
      </c>
      <c r="C46" s="222">
        <v>0</v>
      </c>
      <c r="D46" s="222">
        <v>0</v>
      </c>
      <c r="E46" s="222">
        <v>0</v>
      </c>
      <c r="F46" s="223">
        <f t="shared" si="1"/>
        <v>0</v>
      </c>
      <c r="G46" s="222">
        <f t="shared" si="2"/>
        <v>0</v>
      </c>
      <c r="H46" s="223">
        <f t="shared" si="3"/>
        <v>0</v>
      </c>
      <c r="I46" s="222">
        <v>0</v>
      </c>
      <c r="J46" s="234">
        <v>0</v>
      </c>
      <c r="K46" s="235">
        <v>0</v>
      </c>
      <c r="L46" s="235">
        <v>0</v>
      </c>
      <c r="M46" s="222">
        <f t="shared" si="4"/>
        <v>0</v>
      </c>
      <c r="N46" s="223">
        <f t="shared" si="5"/>
        <v>0</v>
      </c>
      <c r="P46" s="194"/>
    </row>
    <row r="47" s="187" customFormat="1" ht="16.05" customHeight="1" spans="1:16">
      <c r="A47" s="218">
        <v>2010406</v>
      </c>
      <c r="B47" s="148" t="s">
        <v>127</v>
      </c>
      <c r="C47" s="222">
        <v>0</v>
      </c>
      <c r="D47" s="222">
        <v>50.75</v>
      </c>
      <c r="E47" s="222">
        <v>0</v>
      </c>
      <c r="F47" s="223">
        <f t="shared" si="1"/>
        <v>0</v>
      </c>
      <c r="G47" s="222">
        <f t="shared" si="2"/>
        <v>0</v>
      </c>
      <c r="H47" s="223">
        <f t="shared" si="3"/>
        <v>0</v>
      </c>
      <c r="I47" s="222">
        <v>0</v>
      </c>
      <c r="J47" s="234">
        <v>0</v>
      </c>
      <c r="K47" s="235">
        <v>0</v>
      </c>
      <c r="L47" s="235">
        <v>0</v>
      </c>
      <c r="M47" s="222">
        <f t="shared" si="4"/>
        <v>-50.75</v>
      </c>
      <c r="N47" s="223">
        <f t="shared" si="5"/>
        <v>-100</v>
      </c>
      <c r="P47" s="194"/>
    </row>
    <row r="48" s="187" customFormat="1" ht="16.05" customHeight="1" spans="1:16">
      <c r="A48" s="218">
        <v>2010407</v>
      </c>
      <c r="B48" s="148" t="s">
        <v>128</v>
      </c>
      <c r="C48" s="222">
        <v>0</v>
      </c>
      <c r="D48" s="222">
        <v>0</v>
      </c>
      <c r="E48" s="222">
        <v>0</v>
      </c>
      <c r="F48" s="223">
        <f t="shared" si="1"/>
        <v>0</v>
      </c>
      <c r="G48" s="222">
        <f t="shared" si="2"/>
        <v>0</v>
      </c>
      <c r="H48" s="223">
        <f t="shared" si="3"/>
        <v>0</v>
      </c>
      <c r="I48" s="222">
        <v>0</v>
      </c>
      <c r="J48" s="234">
        <v>0</v>
      </c>
      <c r="K48" s="235">
        <v>0</v>
      </c>
      <c r="L48" s="235">
        <v>0</v>
      </c>
      <c r="M48" s="222">
        <f t="shared" si="4"/>
        <v>0</v>
      </c>
      <c r="N48" s="223">
        <f t="shared" si="5"/>
        <v>0</v>
      </c>
      <c r="P48" s="194"/>
    </row>
    <row r="49" s="187" customFormat="1" ht="16.05" customHeight="1" spans="1:16">
      <c r="A49" s="218">
        <v>2010408</v>
      </c>
      <c r="B49" s="148" t="s">
        <v>129</v>
      </c>
      <c r="C49" s="222">
        <v>79</v>
      </c>
      <c r="D49" s="222">
        <v>85.94</v>
      </c>
      <c r="E49" s="222">
        <v>69</v>
      </c>
      <c r="F49" s="223">
        <f t="shared" si="1"/>
        <v>80.2885734233186</v>
      </c>
      <c r="G49" s="222">
        <f t="shared" si="2"/>
        <v>-10</v>
      </c>
      <c r="H49" s="223">
        <f t="shared" si="3"/>
        <v>-12.6582278481013</v>
      </c>
      <c r="I49" s="222">
        <v>39.04</v>
      </c>
      <c r="J49" s="234">
        <v>39.04</v>
      </c>
      <c r="K49" s="235">
        <v>0</v>
      </c>
      <c r="L49" s="235">
        <v>0</v>
      </c>
      <c r="M49" s="222">
        <f t="shared" si="4"/>
        <v>-46.9</v>
      </c>
      <c r="N49" s="223">
        <f t="shared" si="5"/>
        <v>-54.572957877589</v>
      </c>
      <c r="P49" s="194"/>
    </row>
    <row r="50" s="187" customFormat="1" ht="16.05" customHeight="1" spans="1:16">
      <c r="A50" s="218">
        <v>2010450</v>
      </c>
      <c r="B50" s="148" t="s">
        <v>110</v>
      </c>
      <c r="C50" s="222">
        <v>158</v>
      </c>
      <c r="D50" s="222">
        <v>145.94</v>
      </c>
      <c r="E50" s="222">
        <v>179</v>
      </c>
      <c r="F50" s="223">
        <f t="shared" si="1"/>
        <v>122.653145128135</v>
      </c>
      <c r="G50" s="222">
        <f t="shared" si="2"/>
        <v>21</v>
      </c>
      <c r="H50" s="223">
        <f t="shared" si="3"/>
        <v>13.2911392405063</v>
      </c>
      <c r="I50" s="222">
        <v>198.05</v>
      </c>
      <c r="J50" s="234">
        <v>198.05</v>
      </c>
      <c r="K50" s="235">
        <v>0</v>
      </c>
      <c r="L50" s="235">
        <v>0</v>
      </c>
      <c r="M50" s="222">
        <f t="shared" si="4"/>
        <v>52.11</v>
      </c>
      <c r="N50" s="223">
        <f t="shared" si="5"/>
        <v>35.706454707414</v>
      </c>
      <c r="P50" s="194"/>
    </row>
    <row r="51" s="187" customFormat="1" ht="16.05" customHeight="1" spans="1:16">
      <c r="A51" s="218">
        <v>2010499</v>
      </c>
      <c r="B51" s="148" t="s">
        <v>130</v>
      </c>
      <c r="C51" s="222">
        <v>25</v>
      </c>
      <c r="D51" s="222">
        <v>0</v>
      </c>
      <c r="E51" s="222">
        <v>0</v>
      </c>
      <c r="F51" s="223">
        <f t="shared" si="1"/>
        <v>0</v>
      </c>
      <c r="G51" s="222">
        <f t="shared" si="2"/>
        <v>-25</v>
      </c>
      <c r="H51" s="223">
        <f t="shared" si="3"/>
        <v>-100</v>
      </c>
      <c r="I51" s="222">
        <v>250</v>
      </c>
      <c r="J51" s="234">
        <v>0</v>
      </c>
      <c r="K51" s="235">
        <v>0</v>
      </c>
      <c r="L51" s="235">
        <v>250</v>
      </c>
      <c r="M51" s="222">
        <f t="shared" si="4"/>
        <v>250</v>
      </c>
      <c r="N51" s="223">
        <f t="shared" si="5"/>
        <v>0</v>
      </c>
      <c r="P51" s="194"/>
    </row>
    <row r="52" s="187" customFormat="1" ht="16.05" customHeight="1" spans="1:16">
      <c r="A52" s="218">
        <v>20105</v>
      </c>
      <c r="B52" s="219" t="s">
        <v>131</v>
      </c>
      <c r="C52" s="222">
        <v>605</v>
      </c>
      <c r="D52" s="222">
        <v>351.43</v>
      </c>
      <c r="E52" s="222">
        <v>411</v>
      </c>
      <c r="F52" s="223">
        <f t="shared" si="1"/>
        <v>116.950744102666</v>
      </c>
      <c r="G52" s="222">
        <f t="shared" si="2"/>
        <v>-194</v>
      </c>
      <c r="H52" s="223">
        <f t="shared" si="3"/>
        <v>-32.0661157024793</v>
      </c>
      <c r="I52" s="222">
        <v>252.1</v>
      </c>
      <c r="J52" s="234">
        <v>252.1</v>
      </c>
      <c r="K52" s="235">
        <v>0</v>
      </c>
      <c r="L52" s="235">
        <v>0</v>
      </c>
      <c r="M52" s="222">
        <f t="shared" si="4"/>
        <v>-99.33</v>
      </c>
      <c r="N52" s="223">
        <f t="shared" si="5"/>
        <v>-28.2645192499217</v>
      </c>
      <c r="P52" s="194"/>
    </row>
    <row r="53" s="187" customFormat="1" ht="16.05" customHeight="1" spans="1:16">
      <c r="A53" s="218">
        <v>2010501</v>
      </c>
      <c r="B53" s="148" t="s">
        <v>101</v>
      </c>
      <c r="C53" s="222">
        <v>237</v>
      </c>
      <c r="D53" s="222">
        <v>222.31</v>
      </c>
      <c r="E53" s="222">
        <v>283</v>
      </c>
      <c r="F53" s="223">
        <f t="shared" si="1"/>
        <v>127.299716611938</v>
      </c>
      <c r="G53" s="222">
        <f t="shared" si="2"/>
        <v>46</v>
      </c>
      <c r="H53" s="223">
        <f t="shared" si="3"/>
        <v>19.4092827004219</v>
      </c>
      <c r="I53" s="222">
        <v>226.41</v>
      </c>
      <c r="J53" s="234">
        <v>226.41</v>
      </c>
      <c r="K53" s="235">
        <v>0</v>
      </c>
      <c r="L53" s="235">
        <v>0</v>
      </c>
      <c r="M53" s="222">
        <f t="shared" si="4"/>
        <v>4.09999999999999</v>
      </c>
      <c r="N53" s="223">
        <f t="shared" si="5"/>
        <v>1.84427151275246</v>
      </c>
      <c r="P53" s="194"/>
    </row>
    <row r="54" s="187" customFormat="1" ht="16.05" customHeight="1" spans="1:16">
      <c r="A54" s="218">
        <v>2010502</v>
      </c>
      <c r="B54" s="148" t="s">
        <v>102</v>
      </c>
      <c r="C54" s="222">
        <v>8</v>
      </c>
      <c r="D54" s="222">
        <v>4.86</v>
      </c>
      <c r="E54" s="222">
        <v>0</v>
      </c>
      <c r="F54" s="223">
        <f t="shared" si="1"/>
        <v>0</v>
      </c>
      <c r="G54" s="222">
        <f t="shared" si="2"/>
        <v>-8</v>
      </c>
      <c r="H54" s="223">
        <f t="shared" si="3"/>
        <v>-100</v>
      </c>
      <c r="I54" s="222">
        <v>0</v>
      </c>
      <c r="J54" s="234">
        <v>0</v>
      </c>
      <c r="K54" s="235">
        <v>0</v>
      </c>
      <c r="L54" s="235">
        <v>0</v>
      </c>
      <c r="M54" s="222">
        <f t="shared" si="4"/>
        <v>-4.86</v>
      </c>
      <c r="N54" s="223">
        <f t="shared" si="5"/>
        <v>-100</v>
      </c>
      <c r="P54" s="194"/>
    </row>
    <row r="55" s="187" customFormat="1" ht="16.05" customHeight="1" spans="1:16">
      <c r="A55" s="218">
        <v>2010503</v>
      </c>
      <c r="B55" s="148" t="s">
        <v>103</v>
      </c>
      <c r="C55" s="222">
        <v>0</v>
      </c>
      <c r="D55" s="222">
        <v>0</v>
      </c>
      <c r="E55" s="222">
        <v>0</v>
      </c>
      <c r="F55" s="223">
        <f t="shared" si="1"/>
        <v>0</v>
      </c>
      <c r="G55" s="222">
        <f t="shared" si="2"/>
        <v>0</v>
      </c>
      <c r="H55" s="223">
        <f t="shared" si="3"/>
        <v>0</v>
      </c>
      <c r="I55" s="222">
        <v>0</v>
      </c>
      <c r="J55" s="234">
        <v>0</v>
      </c>
      <c r="K55" s="235">
        <v>0</v>
      </c>
      <c r="L55" s="235">
        <v>0</v>
      </c>
      <c r="M55" s="222">
        <f t="shared" si="4"/>
        <v>0</v>
      </c>
      <c r="N55" s="223">
        <f t="shared" si="5"/>
        <v>0</v>
      </c>
      <c r="P55" s="194"/>
    </row>
    <row r="56" s="187" customFormat="1" ht="16.05" customHeight="1" spans="1:16">
      <c r="A56" s="218">
        <v>2010504</v>
      </c>
      <c r="B56" s="148" t="s">
        <v>132</v>
      </c>
      <c r="C56" s="222">
        <v>0</v>
      </c>
      <c r="D56" s="222">
        <v>0</v>
      </c>
      <c r="E56" s="222">
        <v>0</v>
      </c>
      <c r="F56" s="223">
        <f t="shared" si="1"/>
        <v>0</v>
      </c>
      <c r="G56" s="222">
        <f t="shared" si="2"/>
        <v>0</v>
      </c>
      <c r="H56" s="223">
        <f t="shared" si="3"/>
        <v>0</v>
      </c>
      <c r="I56" s="222">
        <v>0</v>
      </c>
      <c r="J56" s="234">
        <v>0</v>
      </c>
      <c r="K56" s="235">
        <v>0</v>
      </c>
      <c r="L56" s="235">
        <v>0</v>
      </c>
      <c r="M56" s="222">
        <f t="shared" si="4"/>
        <v>0</v>
      </c>
      <c r="N56" s="223">
        <f t="shared" si="5"/>
        <v>0</v>
      </c>
      <c r="P56" s="194"/>
    </row>
    <row r="57" s="187" customFormat="1" ht="16.05" customHeight="1" spans="1:16">
      <c r="A57" s="218">
        <v>2010505</v>
      </c>
      <c r="B57" s="148" t="s">
        <v>133</v>
      </c>
      <c r="C57" s="222">
        <v>0</v>
      </c>
      <c r="D57" s="222">
        <v>40.92</v>
      </c>
      <c r="E57" s="222">
        <v>24</v>
      </c>
      <c r="F57" s="223">
        <f t="shared" si="1"/>
        <v>58.6510263929619</v>
      </c>
      <c r="G57" s="222">
        <f t="shared" si="2"/>
        <v>24</v>
      </c>
      <c r="H57" s="223">
        <f t="shared" si="3"/>
        <v>0</v>
      </c>
      <c r="I57" s="222">
        <v>0</v>
      </c>
      <c r="J57" s="234">
        <v>0</v>
      </c>
      <c r="K57" s="235">
        <v>0</v>
      </c>
      <c r="L57" s="235">
        <v>0</v>
      </c>
      <c r="M57" s="222">
        <f t="shared" si="4"/>
        <v>-40.92</v>
      </c>
      <c r="N57" s="223">
        <f t="shared" si="5"/>
        <v>-100</v>
      </c>
      <c r="P57" s="194"/>
    </row>
    <row r="58" s="187" customFormat="1" ht="16.05" customHeight="1" spans="1:16">
      <c r="A58" s="218">
        <v>2010506</v>
      </c>
      <c r="B58" s="148" t="s">
        <v>134</v>
      </c>
      <c r="C58" s="222">
        <v>0</v>
      </c>
      <c r="D58" s="222">
        <v>0</v>
      </c>
      <c r="E58" s="222">
        <v>0</v>
      </c>
      <c r="F58" s="223">
        <f t="shared" si="1"/>
        <v>0</v>
      </c>
      <c r="G58" s="222">
        <f t="shared" si="2"/>
        <v>0</v>
      </c>
      <c r="H58" s="223">
        <f t="shared" si="3"/>
        <v>0</v>
      </c>
      <c r="I58" s="222">
        <v>0</v>
      </c>
      <c r="J58" s="234">
        <v>0</v>
      </c>
      <c r="K58" s="235">
        <v>0</v>
      </c>
      <c r="L58" s="235">
        <v>0</v>
      </c>
      <c r="M58" s="222">
        <f t="shared" si="4"/>
        <v>0</v>
      </c>
      <c r="N58" s="223">
        <f t="shared" si="5"/>
        <v>0</v>
      </c>
      <c r="P58" s="194"/>
    </row>
    <row r="59" s="187" customFormat="1" ht="16.05" customHeight="1" spans="1:16">
      <c r="A59" s="218">
        <v>2010507</v>
      </c>
      <c r="B59" s="148" t="s">
        <v>135</v>
      </c>
      <c r="C59" s="222">
        <v>256</v>
      </c>
      <c r="D59" s="222">
        <v>0</v>
      </c>
      <c r="E59" s="222">
        <v>0</v>
      </c>
      <c r="F59" s="223">
        <f t="shared" si="1"/>
        <v>0</v>
      </c>
      <c r="G59" s="222">
        <f t="shared" si="2"/>
        <v>-256</v>
      </c>
      <c r="H59" s="223">
        <f t="shared" si="3"/>
        <v>-100</v>
      </c>
      <c r="I59" s="222">
        <v>0</v>
      </c>
      <c r="J59" s="234">
        <v>0</v>
      </c>
      <c r="K59" s="235">
        <v>0</v>
      </c>
      <c r="L59" s="235">
        <v>0</v>
      </c>
      <c r="M59" s="222">
        <f t="shared" si="4"/>
        <v>0</v>
      </c>
      <c r="N59" s="223">
        <f t="shared" si="5"/>
        <v>0</v>
      </c>
      <c r="P59" s="194"/>
    </row>
    <row r="60" s="187" customFormat="1" ht="16.05" customHeight="1" spans="1:16">
      <c r="A60" s="218">
        <v>2010508</v>
      </c>
      <c r="B60" s="148" t="s">
        <v>136</v>
      </c>
      <c r="C60" s="222">
        <v>62</v>
      </c>
      <c r="D60" s="222">
        <v>65</v>
      </c>
      <c r="E60" s="222">
        <v>49</v>
      </c>
      <c r="F60" s="223">
        <f t="shared" si="1"/>
        <v>75.3846153846154</v>
      </c>
      <c r="G60" s="222">
        <f t="shared" si="2"/>
        <v>-13</v>
      </c>
      <c r="H60" s="223">
        <f t="shared" si="3"/>
        <v>-20.9677419354839</v>
      </c>
      <c r="I60" s="222">
        <v>0</v>
      </c>
      <c r="J60" s="234">
        <v>0</v>
      </c>
      <c r="K60" s="235">
        <v>0</v>
      </c>
      <c r="L60" s="235">
        <v>0</v>
      </c>
      <c r="M60" s="222">
        <f t="shared" si="4"/>
        <v>-65</v>
      </c>
      <c r="N60" s="223">
        <f t="shared" si="5"/>
        <v>-100</v>
      </c>
      <c r="P60" s="194"/>
    </row>
    <row r="61" s="187" customFormat="1" ht="16.05" customHeight="1" spans="1:16">
      <c r="A61" s="218">
        <v>2010550</v>
      </c>
      <c r="B61" s="148" t="s">
        <v>110</v>
      </c>
      <c r="C61" s="222">
        <v>42</v>
      </c>
      <c r="D61" s="222">
        <v>18.34</v>
      </c>
      <c r="E61" s="222">
        <v>18</v>
      </c>
      <c r="F61" s="223">
        <f t="shared" si="1"/>
        <v>98.1461286804798</v>
      </c>
      <c r="G61" s="222">
        <f t="shared" si="2"/>
        <v>-24</v>
      </c>
      <c r="H61" s="223">
        <f t="shared" si="3"/>
        <v>-57.1428571428571</v>
      </c>
      <c r="I61" s="222">
        <v>25.69</v>
      </c>
      <c r="J61" s="234">
        <v>25.69</v>
      </c>
      <c r="K61" s="235">
        <v>0</v>
      </c>
      <c r="L61" s="235">
        <v>0</v>
      </c>
      <c r="M61" s="222">
        <f t="shared" si="4"/>
        <v>7.35</v>
      </c>
      <c r="N61" s="223">
        <f t="shared" si="5"/>
        <v>40.0763358778626</v>
      </c>
      <c r="P61" s="194"/>
    </row>
    <row r="62" s="187" customFormat="1" ht="16.05" customHeight="1" spans="1:16">
      <c r="A62" s="218">
        <v>2010599</v>
      </c>
      <c r="B62" s="148" t="s">
        <v>137</v>
      </c>
      <c r="C62" s="222">
        <v>0</v>
      </c>
      <c r="D62" s="222">
        <v>0</v>
      </c>
      <c r="E62" s="222">
        <v>37</v>
      </c>
      <c r="F62" s="223">
        <f t="shared" si="1"/>
        <v>0</v>
      </c>
      <c r="G62" s="222">
        <f t="shared" si="2"/>
        <v>37</v>
      </c>
      <c r="H62" s="223">
        <f t="shared" si="3"/>
        <v>0</v>
      </c>
      <c r="I62" s="222">
        <v>0</v>
      </c>
      <c r="J62" s="234">
        <v>0</v>
      </c>
      <c r="K62" s="235">
        <v>0</v>
      </c>
      <c r="L62" s="235">
        <v>0</v>
      </c>
      <c r="M62" s="222">
        <f t="shared" si="4"/>
        <v>0</v>
      </c>
      <c r="N62" s="223">
        <f t="shared" si="5"/>
        <v>0</v>
      </c>
      <c r="P62" s="194"/>
    </row>
    <row r="63" s="187" customFormat="1" ht="16.05" customHeight="1" spans="1:16">
      <c r="A63" s="218">
        <v>20106</v>
      </c>
      <c r="B63" s="219" t="s">
        <v>138</v>
      </c>
      <c r="C63" s="222">
        <v>1979</v>
      </c>
      <c r="D63" s="222">
        <v>1695.16</v>
      </c>
      <c r="E63" s="222">
        <v>1801</v>
      </c>
      <c r="F63" s="223">
        <f t="shared" si="1"/>
        <v>106.243658415725</v>
      </c>
      <c r="G63" s="222">
        <f t="shared" si="2"/>
        <v>-178</v>
      </c>
      <c r="H63" s="223">
        <f t="shared" si="3"/>
        <v>-8.9944416371905</v>
      </c>
      <c r="I63" s="222">
        <v>1246.84</v>
      </c>
      <c r="J63" s="234">
        <v>1246.84</v>
      </c>
      <c r="K63" s="235">
        <v>0</v>
      </c>
      <c r="L63" s="235">
        <v>0</v>
      </c>
      <c r="M63" s="222">
        <f t="shared" si="4"/>
        <v>-448.32</v>
      </c>
      <c r="N63" s="223">
        <f t="shared" si="5"/>
        <v>-26.4470610443852</v>
      </c>
      <c r="P63" s="194"/>
    </row>
    <row r="64" s="187" customFormat="1" ht="16.05" customHeight="1" spans="1:16">
      <c r="A64" s="218">
        <v>2010601</v>
      </c>
      <c r="B64" s="148" t="s">
        <v>101</v>
      </c>
      <c r="C64" s="222">
        <v>1063</v>
      </c>
      <c r="D64" s="222">
        <v>957.27</v>
      </c>
      <c r="E64" s="222">
        <v>1152</v>
      </c>
      <c r="F64" s="223">
        <f t="shared" si="1"/>
        <v>120.342223197217</v>
      </c>
      <c r="G64" s="222">
        <f t="shared" si="2"/>
        <v>89</v>
      </c>
      <c r="H64" s="223">
        <f t="shared" si="3"/>
        <v>8.3725305738476</v>
      </c>
      <c r="I64" s="222">
        <v>957.26</v>
      </c>
      <c r="J64" s="234">
        <v>957.26</v>
      </c>
      <c r="K64" s="235">
        <v>0</v>
      </c>
      <c r="L64" s="235">
        <v>0</v>
      </c>
      <c r="M64" s="222">
        <f t="shared" si="4"/>
        <v>-0.00999999999999091</v>
      </c>
      <c r="N64" s="223">
        <f t="shared" si="5"/>
        <v>-0.00104463735414156</v>
      </c>
      <c r="P64" s="194"/>
    </row>
    <row r="65" s="187" customFormat="1" ht="16.05" customHeight="1" spans="1:16">
      <c r="A65" s="218">
        <v>2010602</v>
      </c>
      <c r="B65" s="148" t="s">
        <v>102</v>
      </c>
      <c r="C65" s="222">
        <v>274</v>
      </c>
      <c r="D65" s="222">
        <v>469</v>
      </c>
      <c r="E65" s="222">
        <v>286</v>
      </c>
      <c r="F65" s="223">
        <f t="shared" si="1"/>
        <v>60.9808102345416</v>
      </c>
      <c r="G65" s="222">
        <f t="shared" si="2"/>
        <v>12</v>
      </c>
      <c r="H65" s="223">
        <f t="shared" si="3"/>
        <v>4.37956204379562</v>
      </c>
      <c r="I65" s="222">
        <v>162.9</v>
      </c>
      <c r="J65" s="234">
        <v>162.9</v>
      </c>
      <c r="K65" s="235">
        <v>0</v>
      </c>
      <c r="L65" s="235">
        <v>0</v>
      </c>
      <c r="M65" s="222">
        <f t="shared" si="4"/>
        <v>-306.1</v>
      </c>
      <c r="N65" s="223">
        <f t="shared" si="5"/>
        <v>-65.2665245202559</v>
      </c>
      <c r="P65" s="194"/>
    </row>
    <row r="66" s="187" customFormat="1" ht="16.05" customHeight="1" spans="1:16">
      <c r="A66" s="218">
        <v>2010603</v>
      </c>
      <c r="B66" s="148" t="s">
        <v>103</v>
      </c>
      <c r="C66" s="222">
        <v>0</v>
      </c>
      <c r="D66" s="222">
        <v>0</v>
      </c>
      <c r="E66" s="222">
        <v>0</v>
      </c>
      <c r="F66" s="223">
        <f t="shared" si="1"/>
        <v>0</v>
      </c>
      <c r="G66" s="222">
        <f t="shared" si="2"/>
        <v>0</v>
      </c>
      <c r="H66" s="223">
        <f t="shared" si="3"/>
        <v>0</v>
      </c>
      <c r="I66" s="222">
        <v>0</v>
      </c>
      <c r="J66" s="234">
        <v>0</v>
      </c>
      <c r="K66" s="235">
        <v>0</v>
      </c>
      <c r="L66" s="235">
        <v>0</v>
      </c>
      <c r="M66" s="222">
        <f t="shared" si="4"/>
        <v>0</v>
      </c>
      <c r="N66" s="223">
        <f t="shared" si="5"/>
        <v>0</v>
      </c>
      <c r="P66" s="194"/>
    </row>
    <row r="67" s="187" customFormat="1" ht="16.05" customHeight="1" spans="1:16">
      <c r="A67" s="218">
        <v>2010604</v>
      </c>
      <c r="B67" s="148" t="s">
        <v>139</v>
      </c>
      <c r="C67" s="222">
        <v>18</v>
      </c>
      <c r="D67" s="222">
        <v>0</v>
      </c>
      <c r="E67" s="222">
        <v>0</v>
      </c>
      <c r="F67" s="223">
        <f t="shared" si="1"/>
        <v>0</v>
      </c>
      <c r="G67" s="222">
        <f t="shared" si="2"/>
        <v>-18</v>
      </c>
      <c r="H67" s="223">
        <f t="shared" si="3"/>
        <v>-100</v>
      </c>
      <c r="I67" s="222">
        <v>0</v>
      </c>
      <c r="J67" s="234">
        <v>0</v>
      </c>
      <c r="K67" s="235">
        <v>0</v>
      </c>
      <c r="L67" s="235">
        <v>0</v>
      </c>
      <c r="M67" s="222">
        <f t="shared" si="4"/>
        <v>0</v>
      </c>
      <c r="N67" s="223">
        <f t="shared" si="5"/>
        <v>0</v>
      </c>
      <c r="P67" s="194"/>
    </row>
    <row r="68" s="187" customFormat="1" ht="16.05" customHeight="1" spans="1:16">
      <c r="A68" s="218">
        <v>2010605</v>
      </c>
      <c r="B68" s="148" t="s">
        <v>140</v>
      </c>
      <c r="C68" s="222">
        <v>12</v>
      </c>
      <c r="D68" s="222">
        <v>0</v>
      </c>
      <c r="E68" s="222">
        <v>0</v>
      </c>
      <c r="F68" s="223">
        <f t="shared" si="1"/>
        <v>0</v>
      </c>
      <c r="G68" s="222">
        <f t="shared" si="2"/>
        <v>-12</v>
      </c>
      <c r="H68" s="223">
        <f t="shared" si="3"/>
        <v>-100</v>
      </c>
      <c r="I68" s="222">
        <v>0</v>
      </c>
      <c r="J68" s="234">
        <v>0</v>
      </c>
      <c r="K68" s="235">
        <v>0</v>
      </c>
      <c r="L68" s="235">
        <v>0</v>
      </c>
      <c r="M68" s="222">
        <f t="shared" si="4"/>
        <v>0</v>
      </c>
      <c r="N68" s="223">
        <f t="shared" si="5"/>
        <v>0</v>
      </c>
      <c r="P68" s="194"/>
    </row>
    <row r="69" s="187" customFormat="1" ht="16.05" customHeight="1" spans="1:16">
      <c r="A69" s="218">
        <v>2010606</v>
      </c>
      <c r="B69" s="148" t="s">
        <v>141</v>
      </c>
      <c r="C69" s="222">
        <v>0</v>
      </c>
      <c r="D69" s="222">
        <v>0</v>
      </c>
      <c r="E69" s="222">
        <v>0</v>
      </c>
      <c r="F69" s="223">
        <f t="shared" si="1"/>
        <v>0</v>
      </c>
      <c r="G69" s="222">
        <f t="shared" si="2"/>
        <v>0</v>
      </c>
      <c r="H69" s="223">
        <f t="shared" si="3"/>
        <v>0</v>
      </c>
      <c r="I69" s="222">
        <v>0</v>
      </c>
      <c r="J69" s="234">
        <v>0</v>
      </c>
      <c r="K69" s="235">
        <v>0</v>
      </c>
      <c r="L69" s="235">
        <v>0</v>
      </c>
      <c r="M69" s="222">
        <f t="shared" si="4"/>
        <v>0</v>
      </c>
      <c r="N69" s="223">
        <f t="shared" si="5"/>
        <v>0</v>
      </c>
      <c r="P69" s="194"/>
    </row>
    <row r="70" s="187" customFormat="1" ht="16.05" customHeight="1" spans="1:16">
      <c r="A70" s="218">
        <v>2010607</v>
      </c>
      <c r="B70" s="148" t="s">
        <v>142</v>
      </c>
      <c r="C70" s="222">
        <v>39</v>
      </c>
      <c r="D70" s="222">
        <v>159.8</v>
      </c>
      <c r="E70" s="222">
        <v>110</v>
      </c>
      <c r="F70" s="223">
        <f t="shared" si="1"/>
        <v>68.8360450563204</v>
      </c>
      <c r="G70" s="222">
        <f t="shared" si="2"/>
        <v>71</v>
      </c>
      <c r="H70" s="223">
        <f t="shared" si="3"/>
        <v>182.051282051282</v>
      </c>
      <c r="I70" s="222">
        <v>0</v>
      </c>
      <c r="J70" s="234">
        <v>0</v>
      </c>
      <c r="K70" s="235">
        <v>0</v>
      </c>
      <c r="L70" s="235">
        <v>0</v>
      </c>
      <c r="M70" s="222">
        <f t="shared" si="4"/>
        <v>-159.8</v>
      </c>
      <c r="N70" s="223">
        <f t="shared" si="5"/>
        <v>-100</v>
      </c>
      <c r="P70" s="194"/>
    </row>
    <row r="71" s="187" customFormat="1" ht="16.05" customHeight="1" spans="1:16">
      <c r="A71" s="218">
        <v>2010608</v>
      </c>
      <c r="B71" s="148" t="s">
        <v>143</v>
      </c>
      <c r="C71" s="222">
        <v>445</v>
      </c>
      <c r="D71" s="222">
        <v>0</v>
      </c>
      <c r="E71" s="222">
        <v>125</v>
      </c>
      <c r="F71" s="223">
        <f t="shared" ref="F71:F134" si="6">IFERROR((E71/D71*100),0)</f>
        <v>0</v>
      </c>
      <c r="G71" s="222">
        <f t="shared" ref="G71:G134" si="7">E71-C71</f>
        <v>-320</v>
      </c>
      <c r="H71" s="223">
        <f t="shared" si="3"/>
        <v>-71.9101123595506</v>
      </c>
      <c r="I71" s="222">
        <v>0</v>
      </c>
      <c r="J71" s="234">
        <v>0</v>
      </c>
      <c r="K71" s="235">
        <v>0</v>
      </c>
      <c r="L71" s="235">
        <v>0</v>
      </c>
      <c r="M71" s="222">
        <f t="shared" ref="M71:M103" si="8">I71-D71</f>
        <v>0</v>
      </c>
      <c r="N71" s="223">
        <f t="shared" si="5"/>
        <v>0</v>
      </c>
      <c r="P71" s="194"/>
    </row>
    <row r="72" s="187" customFormat="1" ht="16.05" customHeight="1" spans="1:16">
      <c r="A72" s="218">
        <v>2010650</v>
      </c>
      <c r="B72" s="148" t="s">
        <v>110</v>
      </c>
      <c r="C72" s="222">
        <v>128</v>
      </c>
      <c r="D72" s="222">
        <v>109.09</v>
      </c>
      <c r="E72" s="222">
        <v>128</v>
      </c>
      <c r="F72" s="223">
        <f t="shared" si="6"/>
        <v>117.334311119259</v>
      </c>
      <c r="G72" s="222">
        <f t="shared" si="7"/>
        <v>0</v>
      </c>
      <c r="H72" s="223">
        <f t="shared" ref="H72:H135" si="9">IFERROR((G72/C72*100),0)</f>
        <v>0</v>
      </c>
      <c r="I72" s="222">
        <v>126.68</v>
      </c>
      <c r="J72" s="234">
        <v>126.68</v>
      </c>
      <c r="K72" s="235">
        <v>0</v>
      </c>
      <c r="L72" s="235">
        <v>0</v>
      </c>
      <c r="M72" s="222">
        <f t="shared" si="8"/>
        <v>17.59</v>
      </c>
      <c r="N72" s="223">
        <f t="shared" ref="N72:N135" si="10">IFERROR((M72/D72*100),0)</f>
        <v>16.124301035842</v>
      </c>
      <c r="P72" s="194"/>
    </row>
    <row r="73" s="187" customFormat="1" ht="16.05" customHeight="1" spans="1:16">
      <c r="A73" s="218">
        <v>2010699</v>
      </c>
      <c r="B73" s="148" t="s">
        <v>144</v>
      </c>
      <c r="C73" s="222">
        <v>0</v>
      </c>
      <c r="D73" s="222">
        <v>0</v>
      </c>
      <c r="E73" s="222">
        <v>0</v>
      </c>
      <c r="F73" s="223">
        <f t="shared" si="6"/>
        <v>0</v>
      </c>
      <c r="G73" s="222">
        <f t="shared" si="7"/>
        <v>0</v>
      </c>
      <c r="H73" s="223">
        <f t="shared" si="9"/>
        <v>0</v>
      </c>
      <c r="I73" s="222">
        <v>0</v>
      </c>
      <c r="J73" s="234">
        <v>0</v>
      </c>
      <c r="K73" s="235">
        <v>0</v>
      </c>
      <c r="L73" s="235">
        <v>0</v>
      </c>
      <c r="M73" s="222">
        <f t="shared" si="8"/>
        <v>0</v>
      </c>
      <c r="N73" s="223">
        <f t="shared" si="10"/>
        <v>0</v>
      </c>
      <c r="P73" s="194"/>
    </row>
    <row r="74" s="187" customFormat="1" ht="16.05" customHeight="1" spans="1:16">
      <c r="A74" s="218">
        <v>20107</v>
      </c>
      <c r="B74" s="219" t="s">
        <v>145</v>
      </c>
      <c r="C74" s="222">
        <v>1079</v>
      </c>
      <c r="D74" s="222">
        <v>1032.5</v>
      </c>
      <c r="E74" s="222">
        <v>1137</v>
      </c>
      <c r="F74" s="223">
        <f t="shared" si="6"/>
        <v>110.121065375303</v>
      </c>
      <c r="G74" s="222">
        <f t="shared" si="7"/>
        <v>58</v>
      </c>
      <c r="H74" s="223">
        <f t="shared" si="9"/>
        <v>5.37534754402224</v>
      </c>
      <c r="I74" s="222">
        <v>927.45</v>
      </c>
      <c r="J74" s="234">
        <v>927.45</v>
      </c>
      <c r="K74" s="235">
        <v>0</v>
      </c>
      <c r="L74" s="235">
        <v>0</v>
      </c>
      <c r="M74" s="222">
        <f t="shared" si="8"/>
        <v>-105.05</v>
      </c>
      <c r="N74" s="223">
        <f t="shared" si="10"/>
        <v>-10.1743341404358</v>
      </c>
      <c r="P74" s="194"/>
    </row>
    <row r="75" s="187" customFormat="1" ht="16.05" customHeight="1" spans="1:16">
      <c r="A75" s="218">
        <v>2010701</v>
      </c>
      <c r="B75" s="148" t="s">
        <v>101</v>
      </c>
      <c r="C75" s="222">
        <v>0</v>
      </c>
      <c r="D75" s="222">
        <v>0</v>
      </c>
      <c r="E75" s="222">
        <v>0</v>
      </c>
      <c r="F75" s="223">
        <f t="shared" si="6"/>
        <v>0</v>
      </c>
      <c r="G75" s="222">
        <f t="shared" si="7"/>
        <v>0</v>
      </c>
      <c r="H75" s="223">
        <f t="shared" si="9"/>
        <v>0</v>
      </c>
      <c r="I75" s="222">
        <v>0</v>
      </c>
      <c r="J75" s="234">
        <v>0</v>
      </c>
      <c r="K75" s="235">
        <v>0</v>
      </c>
      <c r="L75" s="235">
        <v>0</v>
      </c>
      <c r="M75" s="222">
        <f t="shared" si="8"/>
        <v>0</v>
      </c>
      <c r="N75" s="223">
        <f t="shared" si="10"/>
        <v>0</v>
      </c>
      <c r="P75" s="194"/>
    </row>
    <row r="76" s="187" customFormat="1" ht="16.05" customHeight="1" spans="1:16">
      <c r="A76" s="218">
        <v>2010702</v>
      </c>
      <c r="B76" s="148" t="s">
        <v>102</v>
      </c>
      <c r="C76" s="222">
        <v>0</v>
      </c>
      <c r="D76" s="222">
        <v>0</v>
      </c>
      <c r="E76" s="222">
        <v>0</v>
      </c>
      <c r="F76" s="223">
        <f t="shared" si="6"/>
        <v>0</v>
      </c>
      <c r="G76" s="222">
        <f t="shared" si="7"/>
        <v>0</v>
      </c>
      <c r="H76" s="223">
        <f t="shared" si="9"/>
        <v>0</v>
      </c>
      <c r="I76" s="222">
        <v>0</v>
      </c>
      <c r="J76" s="234">
        <v>0</v>
      </c>
      <c r="K76" s="235">
        <v>0</v>
      </c>
      <c r="L76" s="235">
        <v>0</v>
      </c>
      <c r="M76" s="222">
        <f t="shared" si="8"/>
        <v>0</v>
      </c>
      <c r="N76" s="223">
        <f t="shared" si="10"/>
        <v>0</v>
      </c>
      <c r="P76" s="194"/>
    </row>
    <row r="77" s="187" customFormat="1" ht="16.05" customHeight="1" spans="1:16">
      <c r="A77" s="218">
        <v>2010703</v>
      </c>
      <c r="B77" s="148" t="s">
        <v>103</v>
      </c>
      <c r="C77" s="222">
        <v>0</v>
      </c>
      <c r="D77" s="222">
        <v>0</v>
      </c>
      <c r="E77" s="222">
        <v>0</v>
      </c>
      <c r="F77" s="223">
        <f t="shared" si="6"/>
        <v>0</v>
      </c>
      <c r="G77" s="222">
        <f t="shared" si="7"/>
        <v>0</v>
      </c>
      <c r="H77" s="223">
        <f t="shared" si="9"/>
        <v>0</v>
      </c>
      <c r="I77" s="222">
        <v>0</v>
      </c>
      <c r="J77" s="234">
        <v>0</v>
      </c>
      <c r="K77" s="235">
        <v>0</v>
      </c>
      <c r="L77" s="235">
        <v>0</v>
      </c>
      <c r="M77" s="222">
        <f t="shared" si="8"/>
        <v>0</v>
      </c>
      <c r="N77" s="223">
        <f t="shared" si="10"/>
        <v>0</v>
      </c>
      <c r="P77" s="194"/>
    </row>
    <row r="78" s="187" customFormat="1" ht="16.05" customHeight="1" spans="1:16">
      <c r="A78" s="218">
        <v>2010709</v>
      </c>
      <c r="B78" s="148" t="s">
        <v>142</v>
      </c>
      <c r="C78" s="222">
        <v>0</v>
      </c>
      <c r="D78" s="222">
        <v>0</v>
      </c>
      <c r="E78" s="222">
        <v>0</v>
      </c>
      <c r="F78" s="223">
        <f t="shared" si="6"/>
        <v>0</v>
      </c>
      <c r="G78" s="222">
        <f t="shared" si="7"/>
        <v>0</v>
      </c>
      <c r="H78" s="223">
        <f t="shared" si="9"/>
        <v>0</v>
      </c>
      <c r="I78" s="222">
        <v>0</v>
      </c>
      <c r="J78" s="234">
        <v>0</v>
      </c>
      <c r="K78" s="235">
        <v>0</v>
      </c>
      <c r="L78" s="235">
        <v>0</v>
      </c>
      <c r="M78" s="222">
        <f t="shared" si="8"/>
        <v>0</v>
      </c>
      <c r="N78" s="223">
        <f t="shared" si="10"/>
        <v>0</v>
      </c>
      <c r="P78" s="194"/>
    </row>
    <row r="79" s="187" customFormat="1" ht="16.05" customHeight="1" spans="1:16">
      <c r="A79" s="218">
        <v>2010710</v>
      </c>
      <c r="B79" s="148" t="s">
        <v>146</v>
      </c>
      <c r="C79" s="222">
        <v>0</v>
      </c>
      <c r="D79" s="222">
        <v>10</v>
      </c>
      <c r="E79" s="222">
        <v>2</v>
      </c>
      <c r="F79" s="223">
        <f t="shared" si="6"/>
        <v>20</v>
      </c>
      <c r="G79" s="222">
        <f t="shared" si="7"/>
        <v>2</v>
      </c>
      <c r="H79" s="223">
        <f t="shared" si="9"/>
        <v>0</v>
      </c>
      <c r="I79" s="222">
        <v>927.45</v>
      </c>
      <c r="J79" s="234">
        <v>927.45</v>
      </c>
      <c r="K79" s="235">
        <v>0</v>
      </c>
      <c r="L79" s="235">
        <v>0</v>
      </c>
      <c r="M79" s="222">
        <f t="shared" si="8"/>
        <v>917.45</v>
      </c>
      <c r="N79" s="223">
        <f t="shared" si="10"/>
        <v>9174.5</v>
      </c>
      <c r="P79" s="194"/>
    </row>
    <row r="80" s="187" customFormat="1" ht="16.05" customHeight="1" spans="1:16">
      <c r="A80" s="218">
        <v>2010750</v>
      </c>
      <c r="B80" s="148" t="s">
        <v>110</v>
      </c>
      <c r="C80" s="222">
        <v>0</v>
      </c>
      <c r="D80" s="222">
        <v>0</v>
      </c>
      <c r="E80" s="222">
        <v>0</v>
      </c>
      <c r="F80" s="223">
        <f t="shared" si="6"/>
        <v>0</v>
      </c>
      <c r="G80" s="222">
        <f t="shared" si="7"/>
        <v>0</v>
      </c>
      <c r="H80" s="223">
        <f t="shared" si="9"/>
        <v>0</v>
      </c>
      <c r="I80" s="222">
        <v>0</v>
      </c>
      <c r="J80" s="234">
        <v>0</v>
      </c>
      <c r="K80" s="235">
        <v>0</v>
      </c>
      <c r="L80" s="235">
        <v>0</v>
      </c>
      <c r="M80" s="222">
        <f t="shared" si="8"/>
        <v>0</v>
      </c>
      <c r="N80" s="223">
        <f t="shared" si="10"/>
        <v>0</v>
      </c>
      <c r="P80" s="194"/>
    </row>
    <row r="81" s="187" customFormat="1" ht="16.05" customHeight="1" spans="1:16">
      <c r="A81" s="218">
        <v>2010799</v>
      </c>
      <c r="B81" s="148" t="s">
        <v>147</v>
      </c>
      <c r="C81" s="222">
        <v>1079</v>
      </c>
      <c r="D81" s="222">
        <v>1022.5</v>
      </c>
      <c r="E81" s="222">
        <v>1135</v>
      </c>
      <c r="F81" s="223">
        <f t="shared" si="6"/>
        <v>111.002444987775</v>
      </c>
      <c r="G81" s="222">
        <f t="shared" si="7"/>
        <v>56</v>
      </c>
      <c r="H81" s="223">
        <f t="shared" si="9"/>
        <v>5.18999073215941</v>
      </c>
      <c r="I81" s="222">
        <v>0</v>
      </c>
      <c r="J81" s="234">
        <v>0</v>
      </c>
      <c r="K81" s="235">
        <v>0</v>
      </c>
      <c r="L81" s="235">
        <v>0</v>
      </c>
      <c r="M81" s="222">
        <f t="shared" si="8"/>
        <v>-1022.5</v>
      </c>
      <c r="N81" s="223">
        <f t="shared" si="10"/>
        <v>-100</v>
      </c>
      <c r="P81" s="194"/>
    </row>
    <row r="82" s="187" customFormat="1" ht="16.05" customHeight="1" spans="1:16">
      <c r="A82" s="218">
        <v>20108</v>
      </c>
      <c r="B82" s="219" t="s">
        <v>148</v>
      </c>
      <c r="C82" s="222">
        <v>402</v>
      </c>
      <c r="D82" s="222">
        <v>394.42</v>
      </c>
      <c r="E82" s="222">
        <v>364</v>
      </c>
      <c r="F82" s="223">
        <f t="shared" si="6"/>
        <v>92.2874093605801</v>
      </c>
      <c r="G82" s="222">
        <f t="shared" si="7"/>
        <v>-38</v>
      </c>
      <c r="H82" s="223">
        <f t="shared" si="9"/>
        <v>-9.45273631840796</v>
      </c>
      <c r="I82" s="222">
        <v>283.38</v>
      </c>
      <c r="J82" s="234">
        <v>283.38</v>
      </c>
      <c r="K82" s="235">
        <v>0</v>
      </c>
      <c r="L82" s="235">
        <v>0</v>
      </c>
      <c r="M82" s="222">
        <f t="shared" si="8"/>
        <v>-111.04</v>
      </c>
      <c r="N82" s="223">
        <f t="shared" si="10"/>
        <v>-28.152730591755</v>
      </c>
      <c r="P82" s="194"/>
    </row>
    <row r="83" s="187" customFormat="1" ht="16.05" customHeight="1" spans="1:16">
      <c r="A83" s="218">
        <v>2010801</v>
      </c>
      <c r="B83" s="148" t="s">
        <v>101</v>
      </c>
      <c r="C83" s="222">
        <v>261</v>
      </c>
      <c r="D83" s="222">
        <v>259.62</v>
      </c>
      <c r="E83" s="222">
        <v>308</v>
      </c>
      <c r="F83" s="223">
        <f t="shared" si="6"/>
        <v>118.634927971651</v>
      </c>
      <c r="G83" s="222">
        <f t="shared" si="7"/>
        <v>47</v>
      </c>
      <c r="H83" s="223">
        <f t="shared" si="9"/>
        <v>18.007662835249</v>
      </c>
      <c r="I83" s="222">
        <v>283.38</v>
      </c>
      <c r="J83" s="234">
        <v>283.38</v>
      </c>
      <c r="K83" s="235">
        <v>0</v>
      </c>
      <c r="L83" s="235">
        <v>0</v>
      </c>
      <c r="M83" s="222">
        <f t="shared" si="8"/>
        <v>23.76</v>
      </c>
      <c r="N83" s="223">
        <f t="shared" si="10"/>
        <v>9.15183730067021</v>
      </c>
      <c r="P83" s="194"/>
    </row>
    <row r="84" s="187" customFormat="1" ht="16.05" customHeight="1" spans="1:16">
      <c r="A84" s="218">
        <v>2010802</v>
      </c>
      <c r="B84" s="148" t="s">
        <v>102</v>
      </c>
      <c r="C84" s="222">
        <v>12</v>
      </c>
      <c r="D84" s="222">
        <v>0</v>
      </c>
      <c r="E84" s="222">
        <v>0</v>
      </c>
      <c r="F84" s="223">
        <f t="shared" si="6"/>
        <v>0</v>
      </c>
      <c r="G84" s="222">
        <f t="shared" si="7"/>
        <v>-12</v>
      </c>
      <c r="H84" s="223">
        <f t="shared" si="9"/>
        <v>-100</v>
      </c>
      <c r="I84" s="222">
        <v>0</v>
      </c>
      <c r="J84" s="234">
        <v>0</v>
      </c>
      <c r="K84" s="235">
        <v>0</v>
      </c>
      <c r="L84" s="235">
        <v>0</v>
      </c>
      <c r="M84" s="222">
        <f t="shared" si="8"/>
        <v>0</v>
      </c>
      <c r="N84" s="223">
        <f t="shared" si="10"/>
        <v>0</v>
      </c>
      <c r="P84" s="194"/>
    </row>
    <row r="85" s="187" customFormat="1" ht="16.05" customHeight="1" spans="1:16">
      <c r="A85" s="218">
        <v>2010803</v>
      </c>
      <c r="B85" s="148" t="s">
        <v>103</v>
      </c>
      <c r="C85" s="222">
        <v>0</v>
      </c>
      <c r="D85" s="222">
        <v>0</v>
      </c>
      <c r="E85" s="222">
        <v>0</v>
      </c>
      <c r="F85" s="223">
        <f t="shared" si="6"/>
        <v>0</v>
      </c>
      <c r="G85" s="222">
        <f t="shared" si="7"/>
        <v>0</v>
      </c>
      <c r="H85" s="223">
        <f t="shared" si="9"/>
        <v>0</v>
      </c>
      <c r="I85" s="222">
        <v>0</v>
      </c>
      <c r="J85" s="234">
        <v>0</v>
      </c>
      <c r="K85" s="235">
        <v>0</v>
      </c>
      <c r="L85" s="235">
        <v>0</v>
      </c>
      <c r="M85" s="222">
        <f t="shared" si="8"/>
        <v>0</v>
      </c>
      <c r="N85" s="223">
        <f t="shared" si="10"/>
        <v>0</v>
      </c>
      <c r="P85" s="194"/>
    </row>
    <row r="86" s="187" customFormat="1" ht="16.05" customHeight="1" spans="1:16">
      <c r="A86" s="218">
        <v>2010804</v>
      </c>
      <c r="B86" s="148" t="s">
        <v>149</v>
      </c>
      <c r="C86" s="222">
        <v>115</v>
      </c>
      <c r="D86" s="222">
        <v>115</v>
      </c>
      <c r="E86" s="222">
        <v>56</v>
      </c>
      <c r="F86" s="223">
        <f t="shared" si="6"/>
        <v>48.695652173913</v>
      </c>
      <c r="G86" s="222">
        <f t="shared" si="7"/>
        <v>-59</v>
      </c>
      <c r="H86" s="223">
        <f t="shared" si="9"/>
        <v>-51.304347826087</v>
      </c>
      <c r="I86" s="222">
        <v>0</v>
      </c>
      <c r="J86" s="234">
        <v>0</v>
      </c>
      <c r="K86" s="235">
        <v>0</v>
      </c>
      <c r="L86" s="235">
        <v>0</v>
      </c>
      <c r="M86" s="222">
        <f t="shared" si="8"/>
        <v>-115</v>
      </c>
      <c r="N86" s="223">
        <f t="shared" si="10"/>
        <v>-100</v>
      </c>
      <c r="P86" s="194"/>
    </row>
    <row r="87" s="187" customFormat="1" ht="16.05" customHeight="1" spans="1:16">
      <c r="A87" s="218">
        <v>2010805</v>
      </c>
      <c r="B87" s="148" t="s">
        <v>150</v>
      </c>
      <c r="C87" s="222">
        <v>0</v>
      </c>
      <c r="D87" s="222">
        <v>0</v>
      </c>
      <c r="E87" s="222">
        <v>0</v>
      </c>
      <c r="F87" s="223">
        <f t="shared" si="6"/>
        <v>0</v>
      </c>
      <c r="G87" s="222">
        <f t="shared" si="7"/>
        <v>0</v>
      </c>
      <c r="H87" s="223">
        <f t="shared" si="9"/>
        <v>0</v>
      </c>
      <c r="I87" s="222">
        <v>0</v>
      </c>
      <c r="J87" s="234">
        <v>0</v>
      </c>
      <c r="K87" s="235">
        <v>0</v>
      </c>
      <c r="L87" s="235">
        <v>0</v>
      </c>
      <c r="M87" s="222">
        <f t="shared" si="8"/>
        <v>0</v>
      </c>
      <c r="N87" s="223">
        <f t="shared" si="10"/>
        <v>0</v>
      </c>
      <c r="P87" s="194"/>
    </row>
    <row r="88" s="187" customFormat="1" ht="16.05" customHeight="1" spans="1:16">
      <c r="A88" s="218">
        <v>2010806</v>
      </c>
      <c r="B88" s="148" t="s">
        <v>142</v>
      </c>
      <c r="C88" s="222">
        <v>14</v>
      </c>
      <c r="D88" s="222">
        <v>19.8</v>
      </c>
      <c r="E88" s="222">
        <v>0</v>
      </c>
      <c r="F88" s="223">
        <f t="shared" si="6"/>
        <v>0</v>
      </c>
      <c r="G88" s="222">
        <f t="shared" si="7"/>
        <v>-14</v>
      </c>
      <c r="H88" s="223">
        <f t="shared" si="9"/>
        <v>-100</v>
      </c>
      <c r="I88" s="222">
        <v>0</v>
      </c>
      <c r="J88" s="234">
        <v>0</v>
      </c>
      <c r="K88" s="235">
        <v>0</v>
      </c>
      <c r="L88" s="235">
        <v>0</v>
      </c>
      <c r="M88" s="222">
        <f t="shared" si="8"/>
        <v>-19.8</v>
      </c>
      <c r="N88" s="223">
        <f t="shared" si="10"/>
        <v>-100</v>
      </c>
      <c r="P88" s="194"/>
    </row>
    <row r="89" s="187" customFormat="1" ht="16.05" customHeight="1" spans="1:16">
      <c r="A89" s="218">
        <v>2010850</v>
      </c>
      <c r="B89" s="148" t="s">
        <v>110</v>
      </c>
      <c r="C89" s="222">
        <v>0</v>
      </c>
      <c r="D89" s="222">
        <v>0</v>
      </c>
      <c r="E89" s="222">
        <v>0</v>
      </c>
      <c r="F89" s="223">
        <f t="shared" si="6"/>
        <v>0</v>
      </c>
      <c r="G89" s="222">
        <f t="shared" si="7"/>
        <v>0</v>
      </c>
      <c r="H89" s="223">
        <f t="shared" si="9"/>
        <v>0</v>
      </c>
      <c r="I89" s="222">
        <v>0</v>
      </c>
      <c r="J89" s="234">
        <v>0</v>
      </c>
      <c r="K89" s="235">
        <v>0</v>
      </c>
      <c r="L89" s="235">
        <v>0</v>
      </c>
      <c r="M89" s="222">
        <f t="shared" si="8"/>
        <v>0</v>
      </c>
      <c r="N89" s="223">
        <f t="shared" si="10"/>
        <v>0</v>
      </c>
      <c r="P89" s="194"/>
    </row>
    <row r="90" s="187" customFormat="1" ht="16.05" customHeight="1" spans="1:16">
      <c r="A90" s="218">
        <v>2010899</v>
      </c>
      <c r="B90" s="148" t="s">
        <v>151</v>
      </c>
      <c r="C90" s="222">
        <v>0</v>
      </c>
      <c r="D90" s="222">
        <v>0</v>
      </c>
      <c r="E90" s="222">
        <v>0</v>
      </c>
      <c r="F90" s="223">
        <f t="shared" si="6"/>
        <v>0</v>
      </c>
      <c r="G90" s="222">
        <f t="shared" si="7"/>
        <v>0</v>
      </c>
      <c r="H90" s="223">
        <f t="shared" si="9"/>
        <v>0</v>
      </c>
      <c r="I90" s="222">
        <v>0</v>
      </c>
      <c r="J90" s="234">
        <v>0</v>
      </c>
      <c r="K90" s="235">
        <v>0</v>
      </c>
      <c r="L90" s="235">
        <v>0</v>
      </c>
      <c r="M90" s="222">
        <f t="shared" si="8"/>
        <v>0</v>
      </c>
      <c r="N90" s="223">
        <f t="shared" si="10"/>
        <v>0</v>
      </c>
      <c r="P90" s="194"/>
    </row>
    <row r="91" s="187" customFormat="1" ht="16.05" customHeight="1" spans="1:16">
      <c r="A91" s="218">
        <v>20109</v>
      </c>
      <c r="B91" s="219" t="s">
        <v>152</v>
      </c>
      <c r="C91" s="222">
        <v>0</v>
      </c>
      <c r="D91" s="222">
        <v>0</v>
      </c>
      <c r="E91" s="222">
        <v>0</v>
      </c>
      <c r="F91" s="223">
        <f t="shared" si="6"/>
        <v>0</v>
      </c>
      <c r="G91" s="222">
        <f t="shared" si="7"/>
        <v>0</v>
      </c>
      <c r="H91" s="223">
        <f t="shared" si="9"/>
        <v>0</v>
      </c>
      <c r="I91" s="222">
        <v>0</v>
      </c>
      <c r="J91" s="234">
        <v>0</v>
      </c>
      <c r="K91" s="235">
        <v>0</v>
      </c>
      <c r="L91" s="235">
        <v>0</v>
      </c>
      <c r="M91" s="222">
        <f t="shared" si="8"/>
        <v>0</v>
      </c>
      <c r="N91" s="223">
        <f t="shared" si="10"/>
        <v>0</v>
      </c>
      <c r="P91" s="194"/>
    </row>
    <row r="92" s="187" customFormat="1" ht="16.05" customHeight="1" spans="1:16">
      <c r="A92" s="218">
        <v>2010901</v>
      </c>
      <c r="B92" s="148" t="s">
        <v>101</v>
      </c>
      <c r="C92" s="222">
        <v>0</v>
      </c>
      <c r="D92" s="222">
        <v>0</v>
      </c>
      <c r="E92" s="222">
        <v>0</v>
      </c>
      <c r="F92" s="223">
        <f t="shared" si="6"/>
        <v>0</v>
      </c>
      <c r="G92" s="222">
        <f t="shared" si="7"/>
        <v>0</v>
      </c>
      <c r="H92" s="223">
        <f t="shared" si="9"/>
        <v>0</v>
      </c>
      <c r="I92" s="222">
        <v>0</v>
      </c>
      <c r="J92" s="234">
        <v>0</v>
      </c>
      <c r="K92" s="235">
        <v>0</v>
      </c>
      <c r="L92" s="235">
        <v>0</v>
      </c>
      <c r="M92" s="222">
        <f t="shared" si="8"/>
        <v>0</v>
      </c>
      <c r="N92" s="223">
        <f t="shared" si="10"/>
        <v>0</v>
      </c>
      <c r="P92" s="194"/>
    </row>
    <row r="93" s="187" customFormat="1" ht="16.05" customHeight="1" spans="1:16">
      <c r="A93" s="218">
        <v>2010902</v>
      </c>
      <c r="B93" s="148" t="s">
        <v>102</v>
      </c>
      <c r="C93" s="222">
        <v>0</v>
      </c>
      <c r="D93" s="222">
        <v>0</v>
      </c>
      <c r="E93" s="222">
        <v>0</v>
      </c>
      <c r="F93" s="223">
        <f t="shared" si="6"/>
        <v>0</v>
      </c>
      <c r="G93" s="222">
        <f t="shared" si="7"/>
        <v>0</v>
      </c>
      <c r="H93" s="223">
        <f t="shared" si="9"/>
        <v>0</v>
      </c>
      <c r="I93" s="222">
        <v>0</v>
      </c>
      <c r="J93" s="234">
        <v>0</v>
      </c>
      <c r="K93" s="235">
        <v>0</v>
      </c>
      <c r="L93" s="235">
        <v>0</v>
      </c>
      <c r="M93" s="222">
        <f t="shared" si="8"/>
        <v>0</v>
      </c>
      <c r="N93" s="223">
        <f t="shared" si="10"/>
        <v>0</v>
      </c>
      <c r="P93" s="194"/>
    </row>
    <row r="94" s="187" customFormat="1" ht="16.05" customHeight="1" spans="1:16">
      <c r="A94" s="218">
        <v>2010903</v>
      </c>
      <c r="B94" s="148" t="s">
        <v>103</v>
      </c>
      <c r="C94" s="222">
        <v>0</v>
      </c>
      <c r="D94" s="222">
        <v>0</v>
      </c>
      <c r="E94" s="222">
        <v>0</v>
      </c>
      <c r="F94" s="223">
        <f t="shared" si="6"/>
        <v>0</v>
      </c>
      <c r="G94" s="222">
        <f t="shared" si="7"/>
        <v>0</v>
      </c>
      <c r="H94" s="223">
        <f t="shared" si="9"/>
        <v>0</v>
      </c>
      <c r="I94" s="222">
        <v>0</v>
      </c>
      <c r="J94" s="234">
        <v>0</v>
      </c>
      <c r="K94" s="235">
        <v>0</v>
      </c>
      <c r="L94" s="235">
        <v>0</v>
      </c>
      <c r="M94" s="222">
        <f t="shared" si="8"/>
        <v>0</v>
      </c>
      <c r="N94" s="223">
        <f t="shared" si="10"/>
        <v>0</v>
      </c>
      <c r="P94" s="194"/>
    </row>
    <row r="95" s="187" customFormat="1" ht="16.05" customHeight="1" spans="1:16">
      <c r="A95" s="218">
        <v>2010905</v>
      </c>
      <c r="B95" s="148" t="s">
        <v>153</v>
      </c>
      <c r="C95" s="222">
        <v>0</v>
      </c>
      <c r="D95" s="222">
        <v>0</v>
      </c>
      <c r="E95" s="222">
        <v>0</v>
      </c>
      <c r="F95" s="223">
        <f t="shared" si="6"/>
        <v>0</v>
      </c>
      <c r="G95" s="222">
        <f t="shared" si="7"/>
        <v>0</v>
      </c>
      <c r="H95" s="223">
        <f t="shared" si="9"/>
        <v>0</v>
      </c>
      <c r="I95" s="222">
        <v>0</v>
      </c>
      <c r="J95" s="234">
        <v>0</v>
      </c>
      <c r="K95" s="235">
        <v>0</v>
      </c>
      <c r="L95" s="235">
        <v>0</v>
      </c>
      <c r="M95" s="222">
        <f t="shared" si="8"/>
        <v>0</v>
      </c>
      <c r="N95" s="223">
        <f t="shared" si="10"/>
        <v>0</v>
      </c>
      <c r="P95" s="194"/>
    </row>
    <row r="96" s="187" customFormat="1" ht="16.05" customHeight="1" spans="1:16">
      <c r="A96" s="218">
        <v>2010907</v>
      </c>
      <c r="B96" s="148" t="s">
        <v>154</v>
      </c>
      <c r="C96" s="222">
        <v>0</v>
      </c>
      <c r="D96" s="222">
        <v>0</v>
      </c>
      <c r="E96" s="222">
        <v>0</v>
      </c>
      <c r="F96" s="223">
        <f t="shared" si="6"/>
        <v>0</v>
      </c>
      <c r="G96" s="222">
        <f t="shared" si="7"/>
        <v>0</v>
      </c>
      <c r="H96" s="223">
        <f t="shared" si="9"/>
        <v>0</v>
      </c>
      <c r="I96" s="222">
        <v>0</v>
      </c>
      <c r="J96" s="234">
        <v>0</v>
      </c>
      <c r="K96" s="235">
        <v>0</v>
      </c>
      <c r="L96" s="235">
        <v>0</v>
      </c>
      <c r="M96" s="222">
        <f t="shared" si="8"/>
        <v>0</v>
      </c>
      <c r="N96" s="223">
        <f t="shared" si="10"/>
        <v>0</v>
      </c>
      <c r="P96" s="194"/>
    </row>
    <row r="97" s="187" customFormat="1" ht="16.05" customHeight="1" spans="1:16">
      <c r="A97" s="218">
        <v>2010908</v>
      </c>
      <c r="B97" s="148" t="s">
        <v>142</v>
      </c>
      <c r="C97" s="222">
        <v>0</v>
      </c>
      <c r="D97" s="222">
        <v>0</v>
      </c>
      <c r="E97" s="222">
        <v>0</v>
      </c>
      <c r="F97" s="223">
        <f t="shared" si="6"/>
        <v>0</v>
      </c>
      <c r="G97" s="222">
        <f t="shared" si="7"/>
        <v>0</v>
      </c>
      <c r="H97" s="223">
        <f t="shared" si="9"/>
        <v>0</v>
      </c>
      <c r="I97" s="222">
        <v>0</v>
      </c>
      <c r="J97" s="234">
        <v>0</v>
      </c>
      <c r="K97" s="235">
        <v>0</v>
      </c>
      <c r="L97" s="235">
        <v>0</v>
      </c>
      <c r="M97" s="222">
        <f t="shared" si="8"/>
        <v>0</v>
      </c>
      <c r="N97" s="223">
        <f t="shared" si="10"/>
        <v>0</v>
      </c>
      <c r="P97" s="194"/>
    </row>
    <row r="98" s="187" customFormat="1" ht="16.05" customHeight="1" spans="1:16">
      <c r="A98" s="218">
        <v>2010909</v>
      </c>
      <c r="B98" s="148" t="s">
        <v>155</v>
      </c>
      <c r="C98" s="222">
        <v>0</v>
      </c>
      <c r="D98" s="222">
        <v>0</v>
      </c>
      <c r="E98" s="222">
        <v>0</v>
      </c>
      <c r="F98" s="223">
        <f t="shared" si="6"/>
        <v>0</v>
      </c>
      <c r="G98" s="222">
        <f t="shared" si="7"/>
        <v>0</v>
      </c>
      <c r="H98" s="223">
        <f t="shared" si="9"/>
        <v>0</v>
      </c>
      <c r="I98" s="222">
        <v>0</v>
      </c>
      <c r="J98" s="234">
        <v>0</v>
      </c>
      <c r="K98" s="235">
        <v>0</v>
      </c>
      <c r="L98" s="235">
        <v>0</v>
      </c>
      <c r="M98" s="222">
        <f t="shared" si="8"/>
        <v>0</v>
      </c>
      <c r="N98" s="223">
        <f t="shared" si="10"/>
        <v>0</v>
      </c>
      <c r="P98" s="194"/>
    </row>
    <row r="99" s="187" customFormat="1" ht="16.05" customHeight="1" spans="1:16">
      <c r="A99" s="218">
        <v>2010910</v>
      </c>
      <c r="B99" s="148" t="s">
        <v>156</v>
      </c>
      <c r="C99" s="222">
        <v>0</v>
      </c>
      <c r="D99" s="222">
        <v>0</v>
      </c>
      <c r="E99" s="222">
        <v>0</v>
      </c>
      <c r="F99" s="223">
        <f t="shared" si="6"/>
        <v>0</v>
      </c>
      <c r="G99" s="222">
        <f t="shared" si="7"/>
        <v>0</v>
      </c>
      <c r="H99" s="223">
        <f t="shared" si="9"/>
        <v>0</v>
      </c>
      <c r="I99" s="222">
        <v>0</v>
      </c>
      <c r="J99" s="234">
        <v>0</v>
      </c>
      <c r="K99" s="235">
        <v>0</v>
      </c>
      <c r="L99" s="235">
        <v>0</v>
      </c>
      <c r="M99" s="222">
        <f t="shared" si="8"/>
        <v>0</v>
      </c>
      <c r="N99" s="223">
        <f t="shared" si="10"/>
        <v>0</v>
      </c>
      <c r="P99" s="194"/>
    </row>
    <row r="100" s="187" customFormat="1" ht="16.05" customHeight="1" spans="1:16">
      <c r="A100" s="218">
        <v>2010911</v>
      </c>
      <c r="B100" s="148" t="s">
        <v>157</v>
      </c>
      <c r="C100" s="222">
        <v>0</v>
      </c>
      <c r="D100" s="222">
        <v>0</v>
      </c>
      <c r="E100" s="222">
        <v>0</v>
      </c>
      <c r="F100" s="223">
        <f t="shared" si="6"/>
        <v>0</v>
      </c>
      <c r="G100" s="222">
        <f t="shared" si="7"/>
        <v>0</v>
      </c>
      <c r="H100" s="223">
        <f t="shared" si="9"/>
        <v>0</v>
      </c>
      <c r="I100" s="222">
        <v>0</v>
      </c>
      <c r="J100" s="234">
        <v>0</v>
      </c>
      <c r="K100" s="235">
        <v>0</v>
      </c>
      <c r="L100" s="235">
        <v>0</v>
      </c>
      <c r="M100" s="222">
        <f t="shared" si="8"/>
        <v>0</v>
      </c>
      <c r="N100" s="223">
        <f t="shared" si="10"/>
        <v>0</v>
      </c>
      <c r="P100" s="194"/>
    </row>
    <row r="101" s="187" customFormat="1" ht="16.05" customHeight="1" spans="1:16">
      <c r="A101" s="218">
        <v>2010912</v>
      </c>
      <c r="B101" s="148" t="s">
        <v>158</v>
      </c>
      <c r="C101" s="222">
        <v>0</v>
      </c>
      <c r="D101" s="222">
        <v>0</v>
      </c>
      <c r="E101" s="222">
        <v>0</v>
      </c>
      <c r="F101" s="223">
        <f t="shared" si="6"/>
        <v>0</v>
      </c>
      <c r="G101" s="222">
        <f t="shared" si="7"/>
        <v>0</v>
      </c>
      <c r="H101" s="223">
        <f t="shared" si="9"/>
        <v>0</v>
      </c>
      <c r="I101" s="222">
        <v>0</v>
      </c>
      <c r="J101" s="234">
        <v>0</v>
      </c>
      <c r="K101" s="235">
        <v>0</v>
      </c>
      <c r="L101" s="235">
        <v>0</v>
      </c>
      <c r="M101" s="222">
        <f t="shared" si="8"/>
        <v>0</v>
      </c>
      <c r="N101" s="223">
        <f t="shared" si="10"/>
        <v>0</v>
      </c>
      <c r="P101" s="194"/>
    </row>
    <row r="102" s="187" customFormat="1" ht="16.05" customHeight="1" spans="1:16">
      <c r="A102" s="218">
        <v>2010950</v>
      </c>
      <c r="B102" s="148" t="s">
        <v>110</v>
      </c>
      <c r="C102" s="222">
        <v>0</v>
      </c>
      <c r="D102" s="222">
        <v>0</v>
      </c>
      <c r="E102" s="222">
        <v>0</v>
      </c>
      <c r="F102" s="223">
        <f t="shared" si="6"/>
        <v>0</v>
      </c>
      <c r="G102" s="222">
        <f t="shared" si="7"/>
        <v>0</v>
      </c>
      <c r="H102" s="223">
        <f t="shared" si="9"/>
        <v>0</v>
      </c>
      <c r="I102" s="222">
        <v>0</v>
      </c>
      <c r="J102" s="234">
        <v>0</v>
      </c>
      <c r="K102" s="235">
        <v>0</v>
      </c>
      <c r="L102" s="235">
        <v>0</v>
      </c>
      <c r="M102" s="222">
        <f t="shared" si="8"/>
        <v>0</v>
      </c>
      <c r="N102" s="223">
        <f t="shared" si="10"/>
        <v>0</v>
      </c>
      <c r="P102" s="194"/>
    </row>
    <row r="103" s="187" customFormat="1" ht="16.05" customHeight="1" spans="1:16">
      <c r="A103" s="218">
        <v>2010999</v>
      </c>
      <c r="B103" s="148" t="s">
        <v>159</v>
      </c>
      <c r="C103" s="222">
        <v>0</v>
      </c>
      <c r="D103" s="222">
        <v>0</v>
      </c>
      <c r="E103" s="222">
        <v>0</v>
      </c>
      <c r="F103" s="223">
        <f t="shared" si="6"/>
        <v>0</v>
      </c>
      <c r="G103" s="222">
        <f t="shared" si="7"/>
        <v>0</v>
      </c>
      <c r="H103" s="223">
        <f t="shared" si="9"/>
        <v>0</v>
      </c>
      <c r="I103" s="222">
        <v>0</v>
      </c>
      <c r="J103" s="234">
        <v>0</v>
      </c>
      <c r="K103" s="235">
        <v>0</v>
      </c>
      <c r="L103" s="235">
        <v>0</v>
      </c>
      <c r="M103" s="222">
        <f t="shared" si="8"/>
        <v>0</v>
      </c>
      <c r="N103" s="223">
        <f t="shared" si="10"/>
        <v>0</v>
      </c>
      <c r="P103" s="194"/>
    </row>
    <row r="104" s="187" customFormat="1" ht="16.05" customHeight="1" spans="1:16">
      <c r="A104" s="218">
        <v>20111</v>
      </c>
      <c r="B104" s="219" t="s">
        <v>160</v>
      </c>
      <c r="C104" s="222">
        <v>1352</v>
      </c>
      <c r="D104" s="222">
        <v>1523.97</v>
      </c>
      <c r="E104" s="222">
        <v>1515</v>
      </c>
      <c r="F104" s="223">
        <f t="shared" si="6"/>
        <v>99.4114057363334</v>
      </c>
      <c r="G104" s="222">
        <f t="shared" si="7"/>
        <v>163</v>
      </c>
      <c r="H104" s="223">
        <f t="shared" si="9"/>
        <v>12.0562130177515</v>
      </c>
      <c r="I104" s="222">
        <v>1167.69</v>
      </c>
      <c r="J104" s="234">
        <v>1149.69</v>
      </c>
      <c r="K104" s="235">
        <v>0</v>
      </c>
      <c r="L104" s="235">
        <v>18</v>
      </c>
      <c r="M104" s="222">
        <f t="shared" ref="M104:M167" si="11">I104-D104</f>
        <v>-356.28</v>
      </c>
      <c r="N104" s="223">
        <f t="shared" si="10"/>
        <v>-23.3784129608851</v>
      </c>
      <c r="P104" s="194"/>
    </row>
    <row r="105" s="187" customFormat="1" ht="16.05" customHeight="1" spans="1:16">
      <c r="A105" s="218">
        <v>2011101</v>
      </c>
      <c r="B105" s="148" t="s">
        <v>101</v>
      </c>
      <c r="C105" s="222">
        <v>1046</v>
      </c>
      <c r="D105" s="222">
        <v>1057.05</v>
      </c>
      <c r="E105" s="222">
        <v>1285</v>
      </c>
      <c r="F105" s="223">
        <f t="shared" si="6"/>
        <v>121.564732037274</v>
      </c>
      <c r="G105" s="222">
        <f t="shared" si="7"/>
        <v>239</v>
      </c>
      <c r="H105" s="223">
        <f t="shared" si="9"/>
        <v>22.848948374761</v>
      </c>
      <c r="I105" s="222">
        <v>1071.75</v>
      </c>
      <c r="J105" s="234">
        <v>1071.75</v>
      </c>
      <c r="K105" s="235">
        <v>0</v>
      </c>
      <c r="L105" s="235">
        <v>0</v>
      </c>
      <c r="M105" s="222">
        <f t="shared" si="11"/>
        <v>14.7</v>
      </c>
      <c r="N105" s="223">
        <f t="shared" si="10"/>
        <v>1.39066269334469</v>
      </c>
      <c r="P105" s="194"/>
    </row>
    <row r="106" s="187" customFormat="1" ht="16.05" customHeight="1" spans="1:16">
      <c r="A106" s="218">
        <v>2011102</v>
      </c>
      <c r="B106" s="148" t="s">
        <v>102</v>
      </c>
      <c r="C106" s="222">
        <v>242</v>
      </c>
      <c r="D106" s="222">
        <v>440.96</v>
      </c>
      <c r="E106" s="222">
        <v>200</v>
      </c>
      <c r="F106" s="223">
        <f t="shared" si="6"/>
        <v>45.355587808418</v>
      </c>
      <c r="G106" s="222">
        <f t="shared" si="7"/>
        <v>-42</v>
      </c>
      <c r="H106" s="223">
        <f t="shared" si="9"/>
        <v>-17.3553719008264</v>
      </c>
      <c r="I106" s="222">
        <v>33.06</v>
      </c>
      <c r="J106" s="234">
        <v>33.06</v>
      </c>
      <c r="K106" s="235">
        <v>0</v>
      </c>
      <c r="L106" s="235">
        <v>0</v>
      </c>
      <c r="M106" s="222">
        <f t="shared" si="11"/>
        <v>-407.9</v>
      </c>
      <c r="N106" s="223">
        <f t="shared" si="10"/>
        <v>-92.5027213352685</v>
      </c>
      <c r="P106" s="194"/>
    </row>
    <row r="107" s="187" customFormat="1" ht="16.05" customHeight="1" spans="1:16">
      <c r="A107" s="218">
        <v>2011103</v>
      </c>
      <c r="B107" s="148" t="s">
        <v>103</v>
      </c>
      <c r="C107" s="222">
        <v>0</v>
      </c>
      <c r="D107" s="222">
        <v>0</v>
      </c>
      <c r="E107" s="222">
        <v>0</v>
      </c>
      <c r="F107" s="223">
        <f t="shared" si="6"/>
        <v>0</v>
      </c>
      <c r="G107" s="222">
        <f t="shared" si="7"/>
        <v>0</v>
      </c>
      <c r="H107" s="223">
        <f t="shared" si="9"/>
        <v>0</v>
      </c>
      <c r="I107" s="222">
        <v>0</v>
      </c>
      <c r="J107" s="234">
        <v>0</v>
      </c>
      <c r="K107" s="235">
        <v>0</v>
      </c>
      <c r="L107" s="235">
        <v>0</v>
      </c>
      <c r="M107" s="222">
        <f t="shared" si="11"/>
        <v>0</v>
      </c>
      <c r="N107" s="223">
        <f t="shared" si="10"/>
        <v>0</v>
      </c>
      <c r="P107" s="194"/>
    </row>
    <row r="108" s="187" customFormat="1" ht="16.05" customHeight="1" spans="1:16">
      <c r="A108" s="218">
        <v>2011104</v>
      </c>
      <c r="B108" s="148" t="s">
        <v>161</v>
      </c>
      <c r="C108" s="222">
        <v>0</v>
      </c>
      <c r="D108" s="222">
        <v>0</v>
      </c>
      <c r="E108" s="222">
        <v>0</v>
      </c>
      <c r="F108" s="223">
        <f t="shared" si="6"/>
        <v>0</v>
      </c>
      <c r="G108" s="222">
        <f t="shared" si="7"/>
        <v>0</v>
      </c>
      <c r="H108" s="223">
        <f t="shared" si="9"/>
        <v>0</v>
      </c>
      <c r="I108" s="222">
        <v>0</v>
      </c>
      <c r="J108" s="234">
        <v>0</v>
      </c>
      <c r="K108" s="235">
        <v>0</v>
      </c>
      <c r="L108" s="235">
        <v>0</v>
      </c>
      <c r="M108" s="222">
        <f t="shared" si="11"/>
        <v>0</v>
      </c>
      <c r="N108" s="223">
        <f t="shared" si="10"/>
        <v>0</v>
      </c>
      <c r="P108" s="194"/>
    </row>
    <row r="109" s="187" customFormat="1" ht="16.05" customHeight="1" spans="1:16">
      <c r="A109" s="218">
        <v>2011105</v>
      </c>
      <c r="B109" s="148" t="s">
        <v>162</v>
      </c>
      <c r="C109" s="222">
        <v>0</v>
      </c>
      <c r="D109" s="222">
        <v>0</v>
      </c>
      <c r="E109" s="222">
        <v>0</v>
      </c>
      <c r="F109" s="223">
        <f t="shared" si="6"/>
        <v>0</v>
      </c>
      <c r="G109" s="222">
        <f t="shared" si="7"/>
        <v>0</v>
      </c>
      <c r="H109" s="223">
        <f t="shared" si="9"/>
        <v>0</v>
      </c>
      <c r="I109" s="222">
        <v>0</v>
      </c>
      <c r="J109" s="234">
        <v>0</v>
      </c>
      <c r="K109" s="235">
        <v>0</v>
      </c>
      <c r="L109" s="235">
        <v>0</v>
      </c>
      <c r="M109" s="222">
        <f t="shared" si="11"/>
        <v>0</v>
      </c>
      <c r="N109" s="223">
        <f t="shared" si="10"/>
        <v>0</v>
      </c>
      <c r="P109" s="194"/>
    </row>
    <row r="110" s="187" customFormat="1" ht="16.05" customHeight="1" spans="1:16">
      <c r="A110" s="218">
        <v>2011106</v>
      </c>
      <c r="B110" s="148" t="s">
        <v>163</v>
      </c>
      <c r="C110" s="222">
        <v>0</v>
      </c>
      <c r="D110" s="222">
        <v>0</v>
      </c>
      <c r="E110" s="222">
        <v>0</v>
      </c>
      <c r="F110" s="223">
        <f t="shared" si="6"/>
        <v>0</v>
      </c>
      <c r="G110" s="222">
        <f t="shared" si="7"/>
        <v>0</v>
      </c>
      <c r="H110" s="223">
        <f t="shared" si="9"/>
        <v>0</v>
      </c>
      <c r="I110" s="222">
        <v>0</v>
      </c>
      <c r="J110" s="234">
        <v>0</v>
      </c>
      <c r="K110" s="235">
        <v>0</v>
      </c>
      <c r="L110" s="235">
        <v>0</v>
      </c>
      <c r="M110" s="222">
        <f t="shared" si="11"/>
        <v>0</v>
      </c>
      <c r="N110" s="223">
        <f t="shared" si="10"/>
        <v>0</v>
      </c>
      <c r="P110" s="194"/>
    </row>
    <row r="111" s="187" customFormat="1" ht="16.05" customHeight="1" spans="1:16">
      <c r="A111" s="218">
        <v>2011150</v>
      </c>
      <c r="B111" s="148" t="s">
        <v>110</v>
      </c>
      <c r="C111" s="222">
        <v>44</v>
      </c>
      <c r="D111" s="222">
        <v>25.96</v>
      </c>
      <c r="E111" s="222">
        <v>30</v>
      </c>
      <c r="F111" s="223">
        <f t="shared" si="6"/>
        <v>115.562403697997</v>
      </c>
      <c r="G111" s="222">
        <f t="shared" si="7"/>
        <v>-14</v>
      </c>
      <c r="H111" s="223">
        <f t="shared" si="9"/>
        <v>-31.8181818181818</v>
      </c>
      <c r="I111" s="222">
        <v>44.88</v>
      </c>
      <c r="J111" s="234">
        <v>44.88</v>
      </c>
      <c r="K111" s="235">
        <v>0</v>
      </c>
      <c r="L111" s="235">
        <v>0</v>
      </c>
      <c r="M111" s="222">
        <f t="shared" si="11"/>
        <v>18.92</v>
      </c>
      <c r="N111" s="223">
        <f t="shared" si="10"/>
        <v>72.8813559322034</v>
      </c>
      <c r="P111" s="194"/>
    </row>
    <row r="112" s="187" customFormat="1" ht="16.05" customHeight="1" spans="1:16">
      <c r="A112" s="218">
        <v>2011199</v>
      </c>
      <c r="B112" s="148" t="s">
        <v>164</v>
      </c>
      <c r="C112" s="222">
        <v>20</v>
      </c>
      <c r="D112" s="222">
        <v>0</v>
      </c>
      <c r="E112" s="222">
        <v>0</v>
      </c>
      <c r="F112" s="223">
        <f t="shared" si="6"/>
        <v>0</v>
      </c>
      <c r="G112" s="222">
        <f t="shared" si="7"/>
        <v>-20</v>
      </c>
      <c r="H112" s="223">
        <f t="shared" si="9"/>
        <v>-100</v>
      </c>
      <c r="I112" s="222">
        <v>18</v>
      </c>
      <c r="J112" s="234">
        <v>0</v>
      </c>
      <c r="K112" s="235">
        <v>0</v>
      </c>
      <c r="L112" s="235">
        <v>18</v>
      </c>
      <c r="M112" s="222">
        <f t="shared" si="11"/>
        <v>18</v>
      </c>
      <c r="N112" s="223">
        <f t="shared" si="10"/>
        <v>0</v>
      </c>
      <c r="P112" s="194"/>
    </row>
    <row r="113" s="187" customFormat="1" ht="16.05" customHeight="1" spans="1:16">
      <c r="A113" s="218">
        <v>20113</v>
      </c>
      <c r="B113" s="219" t="s">
        <v>165</v>
      </c>
      <c r="C113" s="222">
        <v>1785</v>
      </c>
      <c r="D113" s="222">
        <v>1048.88</v>
      </c>
      <c r="E113" s="222">
        <v>1654</v>
      </c>
      <c r="F113" s="223">
        <f t="shared" si="6"/>
        <v>157.692014339105</v>
      </c>
      <c r="G113" s="222">
        <f t="shared" si="7"/>
        <v>-131</v>
      </c>
      <c r="H113" s="223">
        <f t="shared" si="9"/>
        <v>-7.33893557422969</v>
      </c>
      <c r="I113" s="222">
        <v>836.98</v>
      </c>
      <c r="J113" s="234">
        <v>836.98</v>
      </c>
      <c r="K113" s="235">
        <v>0</v>
      </c>
      <c r="L113" s="235">
        <v>0</v>
      </c>
      <c r="M113" s="222">
        <f t="shared" si="11"/>
        <v>-211.9</v>
      </c>
      <c r="N113" s="223">
        <f t="shared" si="10"/>
        <v>-20.2025017161162</v>
      </c>
      <c r="P113" s="194"/>
    </row>
    <row r="114" s="187" customFormat="1" ht="16.05" customHeight="1" spans="1:16">
      <c r="A114" s="218">
        <v>2011301</v>
      </c>
      <c r="B114" s="148" t="s">
        <v>101</v>
      </c>
      <c r="C114" s="222">
        <v>313</v>
      </c>
      <c r="D114" s="222">
        <v>266.31</v>
      </c>
      <c r="E114" s="222">
        <v>293</v>
      </c>
      <c r="F114" s="223">
        <f t="shared" si="6"/>
        <v>110.02215463182</v>
      </c>
      <c r="G114" s="222">
        <f t="shared" si="7"/>
        <v>-20</v>
      </c>
      <c r="H114" s="223">
        <f t="shared" si="9"/>
        <v>-6.38977635782748</v>
      </c>
      <c r="I114" s="222">
        <v>263.6</v>
      </c>
      <c r="J114" s="234">
        <v>263.6</v>
      </c>
      <c r="K114" s="235">
        <v>0</v>
      </c>
      <c r="L114" s="235">
        <v>0</v>
      </c>
      <c r="M114" s="222">
        <f t="shared" si="11"/>
        <v>-2.70999999999998</v>
      </c>
      <c r="N114" s="223">
        <f t="shared" si="10"/>
        <v>-1.01761105478577</v>
      </c>
      <c r="P114" s="194"/>
    </row>
    <row r="115" s="187" customFormat="1" ht="16.05" customHeight="1" spans="1:16">
      <c r="A115" s="218">
        <v>2011302</v>
      </c>
      <c r="B115" s="148" t="s">
        <v>102</v>
      </c>
      <c r="C115" s="222">
        <v>0</v>
      </c>
      <c r="D115" s="222">
        <v>0</v>
      </c>
      <c r="E115" s="222">
        <v>4</v>
      </c>
      <c r="F115" s="223">
        <f t="shared" si="6"/>
        <v>0</v>
      </c>
      <c r="G115" s="222">
        <f t="shared" si="7"/>
        <v>4</v>
      </c>
      <c r="H115" s="223">
        <f t="shared" si="9"/>
        <v>0</v>
      </c>
      <c r="I115" s="222">
        <v>0</v>
      </c>
      <c r="J115" s="234">
        <v>0</v>
      </c>
      <c r="K115" s="235">
        <v>0</v>
      </c>
      <c r="L115" s="235">
        <v>0</v>
      </c>
      <c r="M115" s="222">
        <f t="shared" si="11"/>
        <v>0</v>
      </c>
      <c r="N115" s="223">
        <f t="shared" si="10"/>
        <v>0</v>
      </c>
      <c r="P115" s="194"/>
    </row>
    <row r="116" s="187" customFormat="1" ht="16.05" customHeight="1" spans="1:16">
      <c r="A116" s="218">
        <v>2011303</v>
      </c>
      <c r="B116" s="148" t="s">
        <v>103</v>
      </c>
      <c r="C116" s="222">
        <v>0</v>
      </c>
      <c r="D116" s="222">
        <v>0</v>
      </c>
      <c r="E116" s="222">
        <v>0</v>
      </c>
      <c r="F116" s="223">
        <f t="shared" si="6"/>
        <v>0</v>
      </c>
      <c r="G116" s="222">
        <f t="shared" si="7"/>
        <v>0</v>
      </c>
      <c r="H116" s="223">
        <f t="shared" si="9"/>
        <v>0</v>
      </c>
      <c r="I116" s="222">
        <v>0</v>
      </c>
      <c r="J116" s="234">
        <v>0</v>
      </c>
      <c r="K116" s="235">
        <v>0</v>
      </c>
      <c r="L116" s="235">
        <v>0</v>
      </c>
      <c r="M116" s="222">
        <f t="shared" si="11"/>
        <v>0</v>
      </c>
      <c r="N116" s="223">
        <f t="shared" si="10"/>
        <v>0</v>
      </c>
      <c r="P116" s="194"/>
    </row>
    <row r="117" s="187" customFormat="1" ht="16.05" customHeight="1" spans="1:16">
      <c r="A117" s="218">
        <v>2011304</v>
      </c>
      <c r="B117" s="148" t="s">
        <v>166</v>
      </c>
      <c r="C117" s="222">
        <v>0</v>
      </c>
      <c r="D117" s="222">
        <v>0</v>
      </c>
      <c r="E117" s="222">
        <v>0</v>
      </c>
      <c r="F117" s="223">
        <f t="shared" si="6"/>
        <v>0</v>
      </c>
      <c r="G117" s="222">
        <f t="shared" si="7"/>
        <v>0</v>
      </c>
      <c r="H117" s="223">
        <f t="shared" si="9"/>
        <v>0</v>
      </c>
      <c r="I117" s="222">
        <v>0</v>
      </c>
      <c r="J117" s="234">
        <v>0</v>
      </c>
      <c r="K117" s="235">
        <v>0</v>
      </c>
      <c r="L117" s="235">
        <v>0</v>
      </c>
      <c r="M117" s="222">
        <f t="shared" si="11"/>
        <v>0</v>
      </c>
      <c r="N117" s="223">
        <f t="shared" si="10"/>
        <v>0</v>
      </c>
      <c r="P117" s="194"/>
    </row>
    <row r="118" s="187" customFormat="1" ht="16.05" customHeight="1" spans="1:16">
      <c r="A118" s="218">
        <v>2011305</v>
      </c>
      <c r="B118" s="148" t="s">
        <v>167</v>
      </c>
      <c r="C118" s="222">
        <v>0</v>
      </c>
      <c r="D118" s="222">
        <v>0</v>
      </c>
      <c r="E118" s="222">
        <v>0</v>
      </c>
      <c r="F118" s="223">
        <f t="shared" si="6"/>
        <v>0</v>
      </c>
      <c r="G118" s="222">
        <f t="shared" si="7"/>
        <v>0</v>
      </c>
      <c r="H118" s="223">
        <f t="shared" si="9"/>
        <v>0</v>
      </c>
      <c r="I118" s="222">
        <v>0</v>
      </c>
      <c r="J118" s="234">
        <v>0</v>
      </c>
      <c r="K118" s="235">
        <v>0</v>
      </c>
      <c r="L118" s="235">
        <v>0</v>
      </c>
      <c r="M118" s="222">
        <f t="shared" si="11"/>
        <v>0</v>
      </c>
      <c r="N118" s="223">
        <f t="shared" si="10"/>
        <v>0</v>
      </c>
      <c r="P118" s="194"/>
    </row>
    <row r="119" s="187" customFormat="1" ht="16.05" customHeight="1" spans="1:16">
      <c r="A119" s="218">
        <v>2011306</v>
      </c>
      <c r="B119" s="148" t="s">
        <v>168</v>
      </c>
      <c r="C119" s="222">
        <v>0</v>
      </c>
      <c r="D119" s="222">
        <v>0</v>
      </c>
      <c r="E119" s="222">
        <v>0</v>
      </c>
      <c r="F119" s="223">
        <f t="shared" si="6"/>
        <v>0</v>
      </c>
      <c r="G119" s="222">
        <f t="shared" si="7"/>
        <v>0</v>
      </c>
      <c r="H119" s="223">
        <f t="shared" si="9"/>
        <v>0</v>
      </c>
      <c r="I119" s="222">
        <v>0</v>
      </c>
      <c r="J119" s="234">
        <v>0</v>
      </c>
      <c r="K119" s="235">
        <v>0</v>
      </c>
      <c r="L119" s="235">
        <v>0</v>
      </c>
      <c r="M119" s="222">
        <f t="shared" si="11"/>
        <v>0</v>
      </c>
      <c r="N119" s="223">
        <f t="shared" si="10"/>
        <v>0</v>
      </c>
      <c r="P119" s="194"/>
    </row>
    <row r="120" s="187" customFormat="1" ht="16.05" customHeight="1" spans="1:16">
      <c r="A120" s="218">
        <v>2011307</v>
      </c>
      <c r="B120" s="148" t="s">
        <v>169</v>
      </c>
      <c r="C120" s="222">
        <v>0</v>
      </c>
      <c r="D120" s="222">
        <v>0</v>
      </c>
      <c r="E120" s="222">
        <v>0</v>
      </c>
      <c r="F120" s="223">
        <f t="shared" si="6"/>
        <v>0</v>
      </c>
      <c r="G120" s="222">
        <f t="shared" si="7"/>
        <v>0</v>
      </c>
      <c r="H120" s="223">
        <f t="shared" si="9"/>
        <v>0</v>
      </c>
      <c r="I120" s="222">
        <v>0</v>
      </c>
      <c r="J120" s="234">
        <v>0</v>
      </c>
      <c r="K120" s="235">
        <v>0</v>
      </c>
      <c r="L120" s="235">
        <v>0</v>
      </c>
      <c r="M120" s="222">
        <f t="shared" si="11"/>
        <v>0</v>
      </c>
      <c r="N120" s="223">
        <f t="shared" si="10"/>
        <v>0</v>
      </c>
      <c r="P120" s="194"/>
    </row>
    <row r="121" s="187" customFormat="1" ht="16.05" customHeight="1" spans="1:16">
      <c r="A121" s="218">
        <v>2011308</v>
      </c>
      <c r="B121" s="148" t="s">
        <v>170</v>
      </c>
      <c r="C121" s="222">
        <v>103</v>
      </c>
      <c r="D121" s="222">
        <v>214</v>
      </c>
      <c r="E121" s="222">
        <v>106</v>
      </c>
      <c r="F121" s="223">
        <f t="shared" si="6"/>
        <v>49.5327102803738</v>
      </c>
      <c r="G121" s="222">
        <f t="shared" si="7"/>
        <v>3</v>
      </c>
      <c r="H121" s="223">
        <f t="shared" si="9"/>
        <v>2.9126213592233</v>
      </c>
      <c r="I121" s="222">
        <v>0</v>
      </c>
      <c r="J121" s="234">
        <v>0</v>
      </c>
      <c r="K121" s="235">
        <v>0</v>
      </c>
      <c r="L121" s="235">
        <v>0</v>
      </c>
      <c r="M121" s="222">
        <f t="shared" si="11"/>
        <v>-214</v>
      </c>
      <c r="N121" s="223">
        <f t="shared" si="10"/>
        <v>-100</v>
      </c>
      <c r="P121" s="194"/>
    </row>
    <row r="122" s="187" customFormat="1" ht="16.05" customHeight="1" spans="1:16">
      <c r="A122" s="218">
        <v>2011350</v>
      </c>
      <c r="B122" s="148" t="s">
        <v>110</v>
      </c>
      <c r="C122" s="222">
        <v>466</v>
      </c>
      <c r="D122" s="222">
        <v>438.57</v>
      </c>
      <c r="E122" s="222">
        <v>481</v>
      </c>
      <c r="F122" s="223">
        <f t="shared" si="6"/>
        <v>109.674624347311</v>
      </c>
      <c r="G122" s="222">
        <f t="shared" si="7"/>
        <v>15</v>
      </c>
      <c r="H122" s="223">
        <f t="shared" si="9"/>
        <v>3.21888412017167</v>
      </c>
      <c r="I122" s="222">
        <v>573.38</v>
      </c>
      <c r="J122" s="234">
        <v>573.38</v>
      </c>
      <c r="K122" s="235">
        <v>0</v>
      </c>
      <c r="L122" s="235">
        <v>0</v>
      </c>
      <c r="M122" s="222">
        <f t="shared" si="11"/>
        <v>134.81</v>
      </c>
      <c r="N122" s="223">
        <f t="shared" si="10"/>
        <v>30.7385366076111</v>
      </c>
      <c r="P122" s="194"/>
    </row>
    <row r="123" s="187" customFormat="1" ht="16.05" customHeight="1" spans="1:16">
      <c r="A123" s="218">
        <v>2011399</v>
      </c>
      <c r="B123" s="148" t="s">
        <v>171</v>
      </c>
      <c r="C123" s="222">
        <v>903</v>
      </c>
      <c r="D123" s="222">
        <v>130</v>
      </c>
      <c r="E123" s="222">
        <v>770</v>
      </c>
      <c r="F123" s="223">
        <f t="shared" si="6"/>
        <v>592.307692307692</v>
      </c>
      <c r="G123" s="222">
        <f t="shared" si="7"/>
        <v>-133</v>
      </c>
      <c r="H123" s="223">
        <f t="shared" si="9"/>
        <v>-14.7286821705426</v>
      </c>
      <c r="I123" s="222">
        <v>0</v>
      </c>
      <c r="J123" s="234">
        <v>0</v>
      </c>
      <c r="K123" s="235">
        <v>0</v>
      </c>
      <c r="L123" s="235">
        <v>0</v>
      </c>
      <c r="M123" s="222">
        <f t="shared" si="11"/>
        <v>-130</v>
      </c>
      <c r="N123" s="223">
        <f t="shared" si="10"/>
        <v>-100</v>
      </c>
      <c r="P123" s="194"/>
    </row>
    <row r="124" s="187" customFormat="1" ht="16.05" customHeight="1" spans="1:16">
      <c r="A124" s="218">
        <v>20114</v>
      </c>
      <c r="B124" s="219" t="s">
        <v>172</v>
      </c>
      <c r="C124" s="222">
        <v>1</v>
      </c>
      <c r="D124" s="222">
        <v>0.9</v>
      </c>
      <c r="E124" s="222">
        <v>0</v>
      </c>
      <c r="F124" s="223">
        <f t="shared" si="6"/>
        <v>0</v>
      </c>
      <c r="G124" s="222">
        <f t="shared" si="7"/>
        <v>-1</v>
      </c>
      <c r="H124" s="223">
        <f t="shared" si="9"/>
        <v>-100</v>
      </c>
      <c r="I124" s="222">
        <v>0</v>
      </c>
      <c r="J124" s="234">
        <v>0</v>
      </c>
      <c r="K124" s="235">
        <v>0</v>
      </c>
      <c r="L124" s="235">
        <v>0</v>
      </c>
      <c r="M124" s="222">
        <f t="shared" si="11"/>
        <v>-0.9</v>
      </c>
      <c r="N124" s="223">
        <f t="shared" si="10"/>
        <v>-100</v>
      </c>
      <c r="P124" s="194"/>
    </row>
    <row r="125" s="187" customFormat="1" ht="16.05" customHeight="1" spans="1:16">
      <c r="A125" s="218">
        <v>2011401</v>
      </c>
      <c r="B125" s="148" t="s">
        <v>101</v>
      </c>
      <c r="C125" s="222">
        <v>0</v>
      </c>
      <c r="D125" s="222">
        <v>0</v>
      </c>
      <c r="E125" s="222">
        <v>0</v>
      </c>
      <c r="F125" s="223">
        <f t="shared" si="6"/>
        <v>0</v>
      </c>
      <c r="G125" s="222">
        <f t="shared" si="7"/>
        <v>0</v>
      </c>
      <c r="H125" s="223">
        <f t="shared" si="9"/>
        <v>0</v>
      </c>
      <c r="I125" s="222">
        <v>0</v>
      </c>
      <c r="J125" s="234">
        <v>0</v>
      </c>
      <c r="K125" s="235">
        <v>0</v>
      </c>
      <c r="L125" s="235">
        <v>0</v>
      </c>
      <c r="M125" s="222">
        <f t="shared" si="11"/>
        <v>0</v>
      </c>
      <c r="N125" s="223">
        <f t="shared" si="10"/>
        <v>0</v>
      </c>
      <c r="P125" s="194"/>
    </row>
    <row r="126" s="187" customFormat="1" ht="16.05" customHeight="1" spans="1:16">
      <c r="A126" s="218">
        <v>2011402</v>
      </c>
      <c r="B126" s="148" t="s">
        <v>102</v>
      </c>
      <c r="C126" s="222">
        <v>0</v>
      </c>
      <c r="D126" s="222">
        <v>0</v>
      </c>
      <c r="E126" s="222">
        <v>0</v>
      </c>
      <c r="F126" s="223">
        <f t="shared" si="6"/>
        <v>0</v>
      </c>
      <c r="G126" s="222">
        <f t="shared" si="7"/>
        <v>0</v>
      </c>
      <c r="H126" s="223">
        <f t="shared" si="9"/>
        <v>0</v>
      </c>
      <c r="I126" s="222">
        <v>0</v>
      </c>
      <c r="J126" s="234">
        <v>0</v>
      </c>
      <c r="K126" s="235">
        <v>0</v>
      </c>
      <c r="L126" s="235">
        <v>0</v>
      </c>
      <c r="M126" s="222">
        <f t="shared" si="11"/>
        <v>0</v>
      </c>
      <c r="N126" s="223">
        <f t="shared" si="10"/>
        <v>0</v>
      </c>
      <c r="P126" s="194"/>
    </row>
    <row r="127" s="187" customFormat="1" ht="16.05" customHeight="1" spans="1:16">
      <c r="A127" s="218">
        <v>2011403</v>
      </c>
      <c r="B127" s="148" t="s">
        <v>103</v>
      </c>
      <c r="C127" s="222">
        <v>0</v>
      </c>
      <c r="D127" s="222">
        <v>0</v>
      </c>
      <c r="E127" s="222">
        <v>0</v>
      </c>
      <c r="F127" s="223">
        <f t="shared" si="6"/>
        <v>0</v>
      </c>
      <c r="G127" s="222">
        <f t="shared" si="7"/>
        <v>0</v>
      </c>
      <c r="H127" s="223">
        <f t="shared" si="9"/>
        <v>0</v>
      </c>
      <c r="I127" s="222">
        <v>0</v>
      </c>
      <c r="J127" s="234">
        <v>0</v>
      </c>
      <c r="K127" s="235">
        <v>0</v>
      </c>
      <c r="L127" s="235">
        <v>0</v>
      </c>
      <c r="M127" s="222">
        <f t="shared" si="11"/>
        <v>0</v>
      </c>
      <c r="N127" s="223">
        <f t="shared" si="10"/>
        <v>0</v>
      </c>
      <c r="P127" s="194"/>
    </row>
    <row r="128" s="187" customFormat="1" ht="16.05" customHeight="1" spans="1:16">
      <c r="A128" s="218">
        <v>2011404</v>
      </c>
      <c r="B128" s="148" t="s">
        <v>173</v>
      </c>
      <c r="C128" s="222">
        <v>0</v>
      </c>
      <c r="D128" s="222">
        <v>0</v>
      </c>
      <c r="E128" s="222">
        <v>0</v>
      </c>
      <c r="F128" s="223">
        <f t="shared" si="6"/>
        <v>0</v>
      </c>
      <c r="G128" s="222">
        <f t="shared" si="7"/>
        <v>0</v>
      </c>
      <c r="H128" s="223">
        <f t="shared" si="9"/>
        <v>0</v>
      </c>
      <c r="I128" s="222">
        <v>0</v>
      </c>
      <c r="J128" s="234">
        <v>0</v>
      </c>
      <c r="K128" s="235">
        <v>0</v>
      </c>
      <c r="L128" s="235">
        <v>0</v>
      </c>
      <c r="M128" s="222">
        <f t="shared" si="11"/>
        <v>0</v>
      </c>
      <c r="N128" s="223">
        <f t="shared" si="10"/>
        <v>0</v>
      </c>
      <c r="P128" s="194"/>
    </row>
    <row r="129" s="187" customFormat="1" ht="16.05" customHeight="1" spans="1:16">
      <c r="A129" s="218">
        <v>2011405</v>
      </c>
      <c r="B129" s="148" t="s">
        <v>174</v>
      </c>
      <c r="C129" s="222">
        <v>0</v>
      </c>
      <c r="D129" s="222">
        <v>0</v>
      </c>
      <c r="E129" s="222">
        <v>0</v>
      </c>
      <c r="F129" s="223">
        <f t="shared" si="6"/>
        <v>0</v>
      </c>
      <c r="G129" s="222">
        <f t="shared" si="7"/>
        <v>0</v>
      </c>
      <c r="H129" s="223">
        <f t="shared" si="9"/>
        <v>0</v>
      </c>
      <c r="I129" s="222">
        <v>0</v>
      </c>
      <c r="J129" s="234">
        <v>0</v>
      </c>
      <c r="K129" s="235">
        <v>0</v>
      </c>
      <c r="L129" s="235">
        <v>0</v>
      </c>
      <c r="M129" s="222">
        <f t="shared" si="11"/>
        <v>0</v>
      </c>
      <c r="N129" s="223">
        <f t="shared" si="10"/>
        <v>0</v>
      </c>
      <c r="P129" s="194"/>
    </row>
    <row r="130" s="187" customFormat="1" ht="16.05" customHeight="1" spans="1:16">
      <c r="A130" s="218">
        <v>2011408</v>
      </c>
      <c r="B130" s="148" t="s">
        <v>175</v>
      </c>
      <c r="C130" s="222">
        <v>0</v>
      </c>
      <c r="D130" s="222">
        <v>0</v>
      </c>
      <c r="E130" s="222">
        <v>0</v>
      </c>
      <c r="F130" s="223">
        <f t="shared" si="6"/>
        <v>0</v>
      </c>
      <c r="G130" s="222">
        <f t="shared" si="7"/>
        <v>0</v>
      </c>
      <c r="H130" s="223">
        <f t="shared" si="9"/>
        <v>0</v>
      </c>
      <c r="I130" s="222">
        <v>0</v>
      </c>
      <c r="J130" s="234">
        <v>0</v>
      </c>
      <c r="K130" s="235">
        <v>0</v>
      </c>
      <c r="L130" s="235">
        <v>0</v>
      </c>
      <c r="M130" s="222">
        <f t="shared" si="11"/>
        <v>0</v>
      </c>
      <c r="N130" s="223">
        <f t="shared" si="10"/>
        <v>0</v>
      </c>
      <c r="P130" s="194"/>
    </row>
    <row r="131" s="187" customFormat="1" ht="16.05" customHeight="1" spans="1:16">
      <c r="A131" s="218">
        <v>2011409</v>
      </c>
      <c r="B131" s="148" t="s">
        <v>176</v>
      </c>
      <c r="C131" s="222">
        <v>0</v>
      </c>
      <c r="D131" s="222">
        <v>0</v>
      </c>
      <c r="E131" s="222">
        <v>0</v>
      </c>
      <c r="F131" s="223">
        <f t="shared" si="6"/>
        <v>0</v>
      </c>
      <c r="G131" s="222">
        <f t="shared" si="7"/>
        <v>0</v>
      </c>
      <c r="H131" s="223">
        <f t="shared" si="9"/>
        <v>0</v>
      </c>
      <c r="I131" s="222">
        <v>0</v>
      </c>
      <c r="J131" s="234">
        <v>0</v>
      </c>
      <c r="K131" s="235">
        <v>0</v>
      </c>
      <c r="L131" s="235">
        <v>0</v>
      </c>
      <c r="M131" s="222">
        <f t="shared" si="11"/>
        <v>0</v>
      </c>
      <c r="N131" s="223">
        <f t="shared" si="10"/>
        <v>0</v>
      </c>
      <c r="P131" s="194"/>
    </row>
    <row r="132" s="187" customFormat="1" ht="16.05" customHeight="1" spans="1:16">
      <c r="A132" s="218">
        <v>2011410</v>
      </c>
      <c r="B132" s="148" t="s">
        <v>177</v>
      </c>
      <c r="C132" s="222">
        <v>0</v>
      </c>
      <c r="D132" s="222">
        <v>0</v>
      </c>
      <c r="E132" s="222">
        <v>0</v>
      </c>
      <c r="F132" s="223">
        <f t="shared" ref="F132:F195" si="12">IFERROR((E132/D132*100),0)</f>
        <v>0</v>
      </c>
      <c r="G132" s="222">
        <f t="shared" ref="G132:G195" si="13">E132-C132</f>
        <v>0</v>
      </c>
      <c r="H132" s="223">
        <f t="shared" si="9"/>
        <v>0</v>
      </c>
      <c r="I132" s="222">
        <v>0</v>
      </c>
      <c r="J132" s="234">
        <v>0</v>
      </c>
      <c r="K132" s="235">
        <v>0</v>
      </c>
      <c r="L132" s="235">
        <v>0</v>
      </c>
      <c r="M132" s="222">
        <f t="shared" si="11"/>
        <v>0</v>
      </c>
      <c r="N132" s="223">
        <f t="shared" si="10"/>
        <v>0</v>
      </c>
      <c r="P132" s="194"/>
    </row>
    <row r="133" s="187" customFormat="1" ht="16.05" customHeight="1" spans="1:16">
      <c r="A133" s="218">
        <v>2011411</v>
      </c>
      <c r="B133" s="148" t="s">
        <v>178</v>
      </c>
      <c r="C133" s="222">
        <v>1</v>
      </c>
      <c r="D133" s="222">
        <v>0.9</v>
      </c>
      <c r="E133" s="222">
        <v>0</v>
      </c>
      <c r="F133" s="223">
        <f t="shared" si="12"/>
        <v>0</v>
      </c>
      <c r="G133" s="222">
        <f t="shared" si="13"/>
        <v>-1</v>
      </c>
      <c r="H133" s="223">
        <f t="shared" ref="H133:H196" si="14">IFERROR((G133/C133*100),0)</f>
        <v>-100</v>
      </c>
      <c r="I133" s="222">
        <v>0</v>
      </c>
      <c r="J133" s="234">
        <v>0</v>
      </c>
      <c r="K133" s="235">
        <v>0</v>
      </c>
      <c r="L133" s="235">
        <v>0</v>
      </c>
      <c r="M133" s="222">
        <f t="shared" si="11"/>
        <v>-0.9</v>
      </c>
      <c r="N133" s="223">
        <f t="shared" ref="N133:N196" si="15">IFERROR((M133/D133*100),0)</f>
        <v>-100</v>
      </c>
      <c r="P133" s="194"/>
    </row>
    <row r="134" s="187" customFormat="1" ht="16.05" customHeight="1" spans="1:16">
      <c r="A134" s="218">
        <v>2011450</v>
      </c>
      <c r="B134" s="148" t="s">
        <v>110</v>
      </c>
      <c r="C134" s="222">
        <v>0</v>
      </c>
      <c r="D134" s="222">
        <v>0</v>
      </c>
      <c r="E134" s="222">
        <v>0</v>
      </c>
      <c r="F134" s="223">
        <f t="shared" si="12"/>
        <v>0</v>
      </c>
      <c r="G134" s="222">
        <f t="shared" si="13"/>
        <v>0</v>
      </c>
      <c r="H134" s="223">
        <f t="shared" si="14"/>
        <v>0</v>
      </c>
      <c r="I134" s="222">
        <v>0</v>
      </c>
      <c r="J134" s="234">
        <v>0</v>
      </c>
      <c r="K134" s="235">
        <v>0</v>
      </c>
      <c r="L134" s="235">
        <v>0</v>
      </c>
      <c r="M134" s="222">
        <f t="shared" si="11"/>
        <v>0</v>
      </c>
      <c r="N134" s="223">
        <f t="shared" si="15"/>
        <v>0</v>
      </c>
      <c r="P134" s="194"/>
    </row>
    <row r="135" s="187" customFormat="1" ht="16.05" customHeight="1" spans="1:16">
      <c r="A135" s="218">
        <v>2011499</v>
      </c>
      <c r="B135" s="148" t="s">
        <v>179</v>
      </c>
      <c r="C135" s="222">
        <v>0</v>
      </c>
      <c r="D135" s="222">
        <v>0</v>
      </c>
      <c r="E135" s="222">
        <v>0</v>
      </c>
      <c r="F135" s="223">
        <f t="shared" si="12"/>
        <v>0</v>
      </c>
      <c r="G135" s="222">
        <f t="shared" si="13"/>
        <v>0</v>
      </c>
      <c r="H135" s="223">
        <f t="shared" si="14"/>
        <v>0</v>
      </c>
      <c r="I135" s="222">
        <v>0</v>
      </c>
      <c r="J135" s="234">
        <v>0</v>
      </c>
      <c r="K135" s="235">
        <v>0</v>
      </c>
      <c r="L135" s="235">
        <v>0</v>
      </c>
      <c r="M135" s="222">
        <f t="shared" si="11"/>
        <v>0</v>
      </c>
      <c r="N135" s="223">
        <f t="shared" si="15"/>
        <v>0</v>
      </c>
      <c r="P135" s="194"/>
    </row>
    <row r="136" s="187" customFormat="1" ht="16.05" customHeight="1" spans="1:16">
      <c r="A136" s="218">
        <v>20123</v>
      </c>
      <c r="B136" s="219" t="s">
        <v>180</v>
      </c>
      <c r="C136" s="222">
        <v>77</v>
      </c>
      <c r="D136" s="222">
        <v>62.61</v>
      </c>
      <c r="E136" s="222">
        <v>9</v>
      </c>
      <c r="F136" s="223">
        <f t="shared" si="12"/>
        <v>14.3747005270724</v>
      </c>
      <c r="G136" s="222">
        <f t="shared" si="13"/>
        <v>-68</v>
      </c>
      <c r="H136" s="223">
        <f t="shared" si="14"/>
        <v>-88.3116883116883</v>
      </c>
      <c r="I136" s="222">
        <v>0</v>
      </c>
      <c r="J136" s="234">
        <v>0</v>
      </c>
      <c r="K136" s="235">
        <v>0</v>
      </c>
      <c r="L136" s="235">
        <v>0</v>
      </c>
      <c r="M136" s="222">
        <f t="shared" si="11"/>
        <v>-62.61</v>
      </c>
      <c r="N136" s="223">
        <f t="shared" si="15"/>
        <v>-100</v>
      </c>
      <c r="P136" s="194"/>
    </row>
    <row r="137" s="187" customFormat="1" ht="16.05" customHeight="1" spans="1:16">
      <c r="A137" s="218">
        <v>2012301</v>
      </c>
      <c r="B137" s="148" t="s">
        <v>101</v>
      </c>
      <c r="C137" s="222">
        <v>0</v>
      </c>
      <c r="D137" s="222">
        <v>0</v>
      </c>
      <c r="E137" s="222">
        <v>0</v>
      </c>
      <c r="F137" s="223">
        <f t="shared" si="12"/>
        <v>0</v>
      </c>
      <c r="G137" s="222">
        <f t="shared" si="13"/>
        <v>0</v>
      </c>
      <c r="H137" s="223">
        <f t="shared" si="14"/>
        <v>0</v>
      </c>
      <c r="I137" s="222">
        <v>0</v>
      </c>
      <c r="J137" s="234">
        <v>0</v>
      </c>
      <c r="K137" s="235">
        <v>0</v>
      </c>
      <c r="L137" s="235">
        <v>0</v>
      </c>
      <c r="M137" s="222">
        <f t="shared" si="11"/>
        <v>0</v>
      </c>
      <c r="N137" s="223">
        <f t="shared" si="15"/>
        <v>0</v>
      </c>
      <c r="P137" s="194"/>
    </row>
    <row r="138" s="187" customFormat="1" ht="16.05" customHeight="1" spans="1:16">
      <c r="A138" s="218">
        <v>2012302</v>
      </c>
      <c r="B138" s="148" t="s">
        <v>102</v>
      </c>
      <c r="C138" s="222">
        <v>22</v>
      </c>
      <c r="D138" s="222">
        <v>50</v>
      </c>
      <c r="E138" s="222">
        <v>2</v>
      </c>
      <c r="F138" s="223">
        <f t="shared" si="12"/>
        <v>4</v>
      </c>
      <c r="G138" s="222">
        <f t="shared" si="13"/>
        <v>-20</v>
      </c>
      <c r="H138" s="223">
        <f t="shared" si="14"/>
        <v>-90.9090909090909</v>
      </c>
      <c r="I138" s="222">
        <v>0</v>
      </c>
      <c r="J138" s="234">
        <v>0</v>
      </c>
      <c r="K138" s="235">
        <v>0</v>
      </c>
      <c r="L138" s="235">
        <v>0</v>
      </c>
      <c r="M138" s="222">
        <f t="shared" si="11"/>
        <v>-50</v>
      </c>
      <c r="N138" s="223">
        <f t="shared" si="15"/>
        <v>-100</v>
      </c>
      <c r="P138" s="194"/>
    </row>
    <row r="139" s="187" customFormat="1" ht="16.05" customHeight="1" spans="1:16">
      <c r="A139" s="218">
        <v>2012303</v>
      </c>
      <c r="B139" s="148" t="s">
        <v>103</v>
      </c>
      <c r="C139" s="222">
        <v>0</v>
      </c>
      <c r="D139" s="222">
        <v>0</v>
      </c>
      <c r="E139" s="222">
        <v>0</v>
      </c>
      <c r="F139" s="223">
        <f t="shared" si="12"/>
        <v>0</v>
      </c>
      <c r="G139" s="222">
        <f t="shared" si="13"/>
        <v>0</v>
      </c>
      <c r="H139" s="223">
        <f t="shared" si="14"/>
        <v>0</v>
      </c>
      <c r="I139" s="222">
        <v>0</v>
      </c>
      <c r="J139" s="234">
        <v>0</v>
      </c>
      <c r="K139" s="235">
        <v>0</v>
      </c>
      <c r="L139" s="235">
        <v>0</v>
      </c>
      <c r="M139" s="222">
        <f t="shared" si="11"/>
        <v>0</v>
      </c>
      <c r="N139" s="223">
        <f t="shared" si="15"/>
        <v>0</v>
      </c>
      <c r="P139" s="194"/>
    </row>
    <row r="140" s="187" customFormat="1" ht="16.05" customHeight="1" spans="1:16">
      <c r="A140" s="218">
        <v>2012304</v>
      </c>
      <c r="B140" s="148" t="s">
        <v>181</v>
      </c>
      <c r="C140" s="222">
        <v>0</v>
      </c>
      <c r="D140" s="222">
        <v>0</v>
      </c>
      <c r="E140" s="222">
        <v>0</v>
      </c>
      <c r="F140" s="223">
        <f t="shared" si="12"/>
        <v>0</v>
      </c>
      <c r="G140" s="222">
        <f t="shared" si="13"/>
        <v>0</v>
      </c>
      <c r="H140" s="223">
        <f t="shared" si="14"/>
        <v>0</v>
      </c>
      <c r="I140" s="222">
        <v>0</v>
      </c>
      <c r="J140" s="234">
        <v>0</v>
      </c>
      <c r="K140" s="235">
        <v>0</v>
      </c>
      <c r="L140" s="235">
        <v>0</v>
      </c>
      <c r="M140" s="222">
        <f t="shared" si="11"/>
        <v>0</v>
      </c>
      <c r="N140" s="223">
        <f t="shared" si="15"/>
        <v>0</v>
      </c>
      <c r="P140" s="194"/>
    </row>
    <row r="141" s="187" customFormat="1" ht="16.05" customHeight="1" spans="1:16">
      <c r="A141" s="218">
        <v>2012350</v>
      </c>
      <c r="B141" s="148" t="s">
        <v>110</v>
      </c>
      <c r="C141" s="222">
        <v>0</v>
      </c>
      <c r="D141" s="222">
        <v>0</v>
      </c>
      <c r="E141" s="222">
        <v>0</v>
      </c>
      <c r="F141" s="223">
        <f t="shared" si="12"/>
        <v>0</v>
      </c>
      <c r="G141" s="222">
        <f t="shared" si="13"/>
        <v>0</v>
      </c>
      <c r="H141" s="223">
        <f t="shared" si="14"/>
        <v>0</v>
      </c>
      <c r="I141" s="222">
        <v>0</v>
      </c>
      <c r="J141" s="234">
        <v>0</v>
      </c>
      <c r="K141" s="235">
        <v>0</v>
      </c>
      <c r="L141" s="235">
        <v>0</v>
      </c>
      <c r="M141" s="222">
        <f t="shared" si="11"/>
        <v>0</v>
      </c>
      <c r="N141" s="223">
        <f t="shared" si="15"/>
        <v>0</v>
      </c>
      <c r="P141" s="194"/>
    </row>
    <row r="142" s="187" customFormat="1" ht="16.05" customHeight="1" spans="1:16">
      <c r="A142" s="218">
        <v>2012399</v>
      </c>
      <c r="B142" s="148" t="s">
        <v>182</v>
      </c>
      <c r="C142" s="222">
        <v>55</v>
      </c>
      <c r="D142" s="222">
        <v>12.61</v>
      </c>
      <c r="E142" s="222">
        <v>7</v>
      </c>
      <c r="F142" s="223">
        <f t="shared" si="12"/>
        <v>55.5114988104679</v>
      </c>
      <c r="G142" s="222">
        <f t="shared" si="13"/>
        <v>-48</v>
      </c>
      <c r="H142" s="223">
        <f t="shared" si="14"/>
        <v>-87.2727272727273</v>
      </c>
      <c r="I142" s="222">
        <v>0</v>
      </c>
      <c r="J142" s="234">
        <v>0</v>
      </c>
      <c r="K142" s="235">
        <v>0</v>
      </c>
      <c r="L142" s="235">
        <v>0</v>
      </c>
      <c r="M142" s="222">
        <f t="shared" si="11"/>
        <v>-12.61</v>
      </c>
      <c r="N142" s="223">
        <f t="shared" si="15"/>
        <v>-100</v>
      </c>
      <c r="P142" s="194"/>
    </row>
    <row r="143" s="187" customFormat="1" ht="16.05" customHeight="1" spans="1:16">
      <c r="A143" s="218">
        <v>20125</v>
      </c>
      <c r="B143" s="219" t="s">
        <v>183</v>
      </c>
      <c r="C143" s="222">
        <v>27</v>
      </c>
      <c r="D143" s="222">
        <v>26.35</v>
      </c>
      <c r="E143" s="222">
        <v>31</v>
      </c>
      <c r="F143" s="223">
        <f t="shared" si="12"/>
        <v>117.647058823529</v>
      </c>
      <c r="G143" s="222">
        <f t="shared" si="13"/>
        <v>4</v>
      </c>
      <c r="H143" s="223">
        <f t="shared" si="14"/>
        <v>14.8148148148148</v>
      </c>
      <c r="I143" s="222">
        <v>38.38</v>
      </c>
      <c r="J143" s="234">
        <v>38.38</v>
      </c>
      <c r="K143" s="235">
        <v>0</v>
      </c>
      <c r="L143" s="235">
        <v>0</v>
      </c>
      <c r="M143" s="222">
        <f t="shared" si="11"/>
        <v>12.03</v>
      </c>
      <c r="N143" s="223">
        <f t="shared" si="15"/>
        <v>45.6546489563567</v>
      </c>
      <c r="P143" s="194"/>
    </row>
    <row r="144" s="188" customFormat="1" ht="16.05" customHeight="1" spans="1:16">
      <c r="A144" s="218">
        <v>2012501</v>
      </c>
      <c r="B144" s="148" t="s">
        <v>101</v>
      </c>
      <c r="C144" s="222">
        <v>27</v>
      </c>
      <c r="D144" s="222">
        <v>23.85</v>
      </c>
      <c r="E144" s="222">
        <v>31</v>
      </c>
      <c r="F144" s="223">
        <f t="shared" si="12"/>
        <v>129.979035639413</v>
      </c>
      <c r="G144" s="222">
        <f t="shared" si="13"/>
        <v>4</v>
      </c>
      <c r="H144" s="223">
        <f t="shared" si="14"/>
        <v>14.8148148148148</v>
      </c>
      <c r="I144" s="222">
        <v>37.38</v>
      </c>
      <c r="J144" s="234">
        <v>37.38</v>
      </c>
      <c r="K144" s="235">
        <v>0</v>
      </c>
      <c r="L144" s="235">
        <v>0</v>
      </c>
      <c r="M144" s="222">
        <f t="shared" si="11"/>
        <v>13.53</v>
      </c>
      <c r="N144" s="223">
        <f t="shared" si="15"/>
        <v>56.7295597484277</v>
      </c>
      <c r="O144" s="187"/>
      <c r="P144" s="194"/>
    </row>
    <row r="145" s="187" customFormat="1" ht="16.05" customHeight="1" spans="1:16">
      <c r="A145" s="218">
        <v>2012502</v>
      </c>
      <c r="B145" s="148" t="s">
        <v>102</v>
      </c>
      <c r="C145" s="222">
        <v>0</v>
      </c>
      <c r="D145" s="222">
        <v>2.5</v>
      </c>
      <c r="E145" s="222">
        <v>0</v>
      </c>
      <c r="F145" s="223">
        <f t="shared" si="12"/>
        <v>0</v>
      </c>
      <c r="G145" s="222">
        <f t="shared" si="13"/>
        <v>0</v>
      </c>
      <c r="H145" s="223">
        <f t="shared" si="14"/>
        <v>0</v>
      </c>
      <c r="I145" s="222">
        <v>1</v>
      </c>
      <c r="J145" s="234">
        <v>1</v>
      </c>
      <c r="K145" s="235">
        <v>0</v>
      </c>
      <c r="L145" s="235">
        <v>0</v>
      </c>
      <c r="M145" s="222">
        <f t="shared" si="11"/>
        <v>-1.5</v>
      </c>
      <c r="N145" s="223">
        <f t="shared" si="15"/>
        <v>-60</v>
      </c>
      <c r="P145" s="194"/>
    </row>
    <row r="146" s="187" customFormat="1" ht="16.05" customHeight="1" spans="1:16">
      <c r="A146" s="218">
        <v>2012503</v>
      </c>
      <c r="B146" s="148" t="s">
        <v>103</v>
      </c>
      <c r="C146" s="222">
        <v>0</v>
      </c>
      <c r="D146" s="222">
        <v>0</v>
      </c>
      <c r="E146" s="222">
        <v>0</v>
      </c>
      <c r="F146" s="223">
        <f t="shared" si="12"/>
        <v>0</v>
      </c>
      <c r="G146" s="222">
        <f t="shared" si="13"/>
        <v>0</v>
      </c>
      <c r="H146" s="223">
        <f t="shared" si="14"/>
        <v>0</v>
      </c>
      <c r="I146" s="222">
        <v>0</v>
      </c>
      <c r="J146" s="234">
        <v>0</v>
      </c>
      <c r="K146" s="235">
        <v>0</v>
      </c>
      <c r="L146" s="235">
        <v>0</v>
      </c>
      <c r="M146" s="222">
        <f t="shared" si="11"/>
        <v>0</v>
      </c>
      <c r="N146" s="223">
        <f t="shared" si="15"/>
        <v>0</v>
      </c>
      <c r="P146" s="194"/>
    </row>
    <row r="147" s="187" customFormat="1" ht="16.05" customHeight="1" spans="1:16">
      <c r="A147" s="218">
        <v>2012504</v>
      </c>
      <c r="B147" s="148" t="s">
        <v>184</v>
      </c>
      <c r="C147" s="222">
        <v>0</v>
      </c>
      <c r="D147" s="222">
        <v>0</v>
      </c>
      <c r="E147" s="222">
        <v>0</v>
      </c>
      <c r="F147" s="223">
        <f t="shared" si="12"/>
        <v>0</v>
      </c>
      <c r="G147" s="222">
        <f t="shared" si="13"/>
        <v>0</v>
      </c>
      <c r="H147" s="223">
        <f t="shared" si="14"/>
        <v>0</v>
      </c>
      <c r="I147" s="222">
        <v>0</v>
      </c>
      <c r="J147" s="234">
        <v>0</v>
      </c>
      <c r="K147" s="235">
        <v>0</v>
      </c>
      <c r="L147" s="235">
        <v>0</v>
      </c>
      <c r="M147" s="222">
        <f t="shared" si="11"/>
        <v>0</v>
      </c>
      <c r="N147" s="223">
        <f t="shared" si="15"/>
        <v>0</v>
      </c>
      <c r="P147" s="194"/>
    </row>
    <row r="148" s="187" customFormat="1" ht="16.05" customHeight="1" spans="1:16">
      <c r="A148" s="218">
        <v>2012505</v>
      </c>
      <c r="B148" s="148" t="s">
        <v>185</v>
      </c>
      <c r="C148" s="222">
        <v>0</v>
      </c>
      <c r="D148" s="222">
        <v>0</v>
      </c>
      <c r="E148" s="222">
        <v>0</v>
      </c>
      <c r="F148" s="223">
        <f t="shared" si="12"/>
        <v>0</v>
      </c>
      <c r="G148" s="222">
        <f t="shared" si="13"/>
        <v>0</v>
      </c>
      <c r="H148" s="223">
        <f t="shared" si="14"/>
        <v>0</v>
      </c>
      <c r="I148" s="222">
        <v>0</v>
      </c>
      <c r="J148" s="234">
        <v>0</v>
      </c>
      <c r="K148" s="235">
        <v>0</v>
      </c>
      <c r="L148" s="235">
        <v>0</v>
      </c>
      <c r="M148" s="222">
        <f t="shared" si="11"/>
        <v>0</v>
      </c>
      <c r="N148" s="223">
        <f t="shared" si="15"/>
        <v>0</v>
      </c>
      <c r="P148" s="194"/>
    </row>
    <row r="149" s="187" customFormat="1" ht="16.05" customHeight="1" spans="1:16">
      <c r="A149" s="218">
        <v>2012550</v>
      </c>
      <c r="B149" s="148" t="s">
        <v>110</v>
      </c>
      <c r="C149" s="222">
        <v>0</v>
      </c>
      <c r="D149" s="222">
        <v>0</v>
      </c>
      <c r="E149" s="222">
        <v>0</v>
      </c>
      <c r="F149" s="223">
        <f t="shared" si="12"/>
        <v>0</v>
      </c>
      <c r="G149" s="222">
        <f t="shared" si="13"/>
        <v>0</v>
      </c>
      <c r="H149" s="223">
        <f t="shared" si="14"/>
        <v>0</v>
      </c>
      <c r="I149" s="222">
        <v>0</v>
      </c>
      <c r="J149" s="234">
        <v>0</v>
      </c>
      <c r="K149" s="235">
        <v>0</v>
      </c>
      <c r="L149" s="235">
        <v>0</v>
      </c>
      <c r="M149" s="222">
        <f t="shared" si="11"/>
        <v>0</v>
      </c>
      <c r="N149" s="223">
        <f t="shared" si="15"/>
        <v>0</v>
      </c>
      <c r="P149" s="194"/>
    </row>
    <row r="150" s="187" customFormat="1" ht="16.05" customHeight="1" spans="1:16">
      <c r="A150" s="218">
        <v>2012599</v>
      </c>
      <c r="B150" s="148" t="s">
        <v>186</v>
      </c>
      <c r="C150" s="222">
        <v>0</v>
      </c>
      <c r="D150" s="222">
        <v>0</v>
      </c>
      <c r="E150" s="222">
        <v>0</v>
      </c>
      <c r="F150" s="223">
        <f t="shared" si="12"/>
        <v>0</v>
      </c>
      <c r="G150" s="222">
        <f t="shared" si="13"/>
        <v>0</v>
      </c>
      <c r="H150" s="223">
        <f t="shared" si="14"/>
        <v>0</v>
      </c>
      <c r="I150" s="222">
        <v>0</v>
      </c>
      <c r="J150" s="234">
        <v>0</v>
      </c>
      <c r="K150" s="235">
        <v>0</v>
      </c>
      <c r="L150" s="235">
        <v>0</v>
      </c>
      <c r="M150" s="222">
        <f t="shared" si="11"/>
        <v>0</v>
      </c>
      <c r="N150" s="223">
        <f t="shared" si="15"/>
        <v>0</v>
      </c>
      <c r="P150" s="194"/>
    </row>
    <row r="151" s="187" customFormat="1" ht="16.05" customHeight="1" spans="1:16">
      <c r="A151" s="218">
        <v>20126</v>
      </c>
      <c r="B151" s="219" t="s">
        <v>187</v>
      </c>
      <c r="C151" s="222">
        <v>197</v>
      </c>
      <c r="D151" s="222">
        <v>242.78</v>
      </c>
      <c r="E151" s="222">
        <v>248</v>
      </c>
      <c r="F151" s="223">
        <f t="shared" si="12"/>
        <v>102.150094735975</v>
      </c>
      <c r="G151" s="222">
        <f t="shared" si="13"/>
        <v>51</v>
      </c>
      <c r="H151" s="223">
        <f t="shared" si="14"/>
        <v>25.8883248730964</v>
      </c>
      <c r="I151" s="222">
        <v>145.8</v>
      </c>
      <c r="J151" s="234">
        <v>145.8</v>
      </c>
      <c r="K151" s="235">
        <v>0</v>
      </c>
      <c r="L151" s="235">
        <v>0</v>
      </c>
      <c r="M151" s="222">
        <f t="shared" si="11"/>
        <v>-96.98</v>
      </c>
      <c r="N151" s="223">
        <f t="shared" si="15"/>
        <v>-39.9456297882857</v>
      </c>
      <c r="P151" s="194"/>
    </row>
    <row r="152" s="187" customFormat="1" ht="16.05" customHeight="1" spans="1:16">
      <c r="A152" s="218">
        <v>2012601</v>
      </c>
      <c r="B152" s="148" t="s">
        <v>101</v>
      </c>
      <c r="C152" s="222">
        <v>170</v>
      </c>
      <c r="D152" s="222">
        <v>193.58</v>
      </c>
      <c r="E152" s="222">
        <v>245</v>
      </c>
      <c r="F152" s="223">
        <f t="shared" si="12"/>
        <v>126.562661431966</v>
      </c>
      <c r="G152" s="222">
        <f t="shared" si="13"/>
        <v>75</v>
      </c>
      <c r="H152" s="223">
        <f t="shared" si="14"/>
        <v>44.1176470588235</v>
      </c>
      <c r="I152" s="222">
        <v>145.8</v>
      </c>
      <c r="J152" s="234">
        <v>145.8</v>
      </c>
      <c r="K152" s="235">
        <v>0</v>
      </c>
      <c r="L152" s="235">
        <v>0</v>
      </c>
      <c r="M152" s="222">
        <f t="shared" si="11"/>
        <v>-47.78</v>
      </c>
      <c r="N152" s="223">
        <f t="shared" si="15"/>
        <v>-24.6823018906912</v>
      </c>
      <c r="P152" s="194"/>
    </row>
    <row r="153" s="187" customFormat="1" ht="16.05" customHeight="1" spans="1:16">
      <c r="A153" s="218">
        <v>2012602</v>
      </c>
      <c r="B153" s="148" t="s">
        <v>102</v>
      </c>
      <c r="C153" s="222">
        <v>0</v>
      </c>
      <c r="D153" s="222">
        <v>49.2</v>
      </c>
      <c r="E153" s="222">
        <v>3</v>
      </c>
      <c r="F153" s="223">
        <f t="shared" si="12"/>
        <v>6.09756097560976</v>
      </c>
      <c r="G153" s="222">
        <f t="shared" si="13"/>
        <v>3</v>
      </c>
      <c r="H153" s="223">
        <f t="shared" si="14"/>
        <v>0</v>
      </c>
      <c r="I153" s="222">
        <v>0</v>
      </c>
      <c r="J153" s="234">
        <v>0</v>
      </c>
      <c r="K153" s="235">
        <v>0</v>
      </c>
      <c r="L153" s="235">
        <v>0</v>
      </c>
      <c r="M153" s="222">
        <f t="shared" si="11"/>
        <v>-49.2</v>
      </c>
      <c r="N153" s="223">
        <f t="shared" si="15"/>
        <v>-100</v>
      </c>
      <c r="P153" s="194"/>
    </row>
    <row r="154" s="187" customFormat="1" ht="16.05" customHeight="1" spans="1:16">
      <c r="A154" s="218">
        <v>2012603</v>
      </c>
      <c r="B154" s="148" t="s">
        <v>103</v>
      </c>
      <c r="C154" s="222">
        <v>0</v>
      </c>
      <c r="D154" s="222">
        <v>0</v>
      </c>
      <c r="E154" s="222">
        <v>0</v>
      </c>
      <c r="F154" s="223">
        <f t="shared" si="12"/>
        <v>0</v>
      </c>
      <c r="G154" s="222">
        <f t="shared" si="13"/>
        <v>0</v>
      </c>
      <c r="H154" s="223">
        <f t="shared" si="14"/>
        <v>0</v>
      </c>
      <c r="I154" s="222">
        <v>0</v>
      </c>
      <c r="J154" s="234">
        <v>0</v>
      </c>
      <c r="K154" s="235">
        <v>0</v>
      </c>
      <c r="L154" s="235">
        <v>0</v>
      </c>
      <c r="M154" s="222">
        <f t="shared" si="11"/>
        <v>0</v>
      </c>
      <c r="N154" s="223">
        <f t="shared" si="15"/>
        <v>0</v>
      </c>
      <c r="P154" s="194"/>
    </row>
    <row r="155" s="187" customFormat="1" ht="16.05" customHeight="1" spans="1:16">
      <c r="A155" s="218">
        <v>2012604</v>
      </c>
      <c r="B155" s="148" t="s">
        <v>188</v>
      </c>
      <c r="C155" s="222">
        <v>27</v>
      </c>
      <c r="D155" s="222">
        <v>0</v>
      </c>
      <c r="E155" s="222">
        <v>0</v>
      </c>
      <c r="F155" s="223">
        <f t="shared" si="12"/>
        <v>0</v>
      </c>
      <c r="G155" s="222">
        <f t="shared" si="13"/>
        <v>-27</v>
      </c>
      <c r="H155" s="223">
        <f t="shared" si="14"/>
        <v>-100</v>
      </c>
      <c r="I155" s="222">
        <v>0</v>
      </c>
      <c r="J155" s="234">
        <v>0</v>
      </c>
      <c r="K155" s="235">
        <v>0</v>
      </c>
      <c r="L155" s="235">
        <v>0</v>
      </c>
      <c r="M155" s="222">
        <f t="shared" si="11"/>
        <v>0</v>
      </c>
      <c r="N155" s="223">
        <f t="shared" si="15"/>
        <v>0</v>
      </c>
      <c r="P155" s="194"/>
    </row>
    <row r="156" s="187" customFormat="1" ht="16.05" customHeight="1" spans="1:16">
      <c r="A156" s="218">
        <v>2012699</v>
      </c>
      <c r="B156" s="148" t="s">
        <v>189</v>
      </c>
      <c r="C156" s="222">
        <v>0</v>
      </c>
      <c r="D156" s="222">
        <v>0</v>
      </c>
      <c r="E156" s="222">
        <v>0</v>
      </c>
      <c r="F156" s="223">
        <f t="shared" si="12"/>
        <v>0</v>
      </c>
      <c r="G156" s="222">
        <f t="shared" si="13"/>
        <v>0</v>
      </c>
      <c r="H156" s="223">
        <f t="shared" si="14"/>
        <v>0</v>
      </c>
      <c r="I156" s="222">
        <v>0</v>
      </c>
      <c r="J156" s="234">
        <v>0</v>
      </c>
      <c r="K156" s="235">
        <v>0</v>
      </c>
      <c r="L156" s="235">
        <v>0</v>
      </c>
      <c r="M156" s="222">
        <f t="shared" si="11"/>
        <v>0</v>
      </c>
      <c r="N156" s="223">
        <f t="shared" si="15"/>
        <v>0</v>
      </c>
      <c r="P156" s="194"/>
    </row>
    <row r="157" s="187" customFormat="1" ht="16.05" customHeight="1" spans="1:16">
      <c r="A157" s="218">
        <v>20128</v>
      </c>
      <c r="B157" s="219" t="s">
        <v>190</v>
      </c>
      <c r="C157" s="222">
        <v>70</v>
      </c>
      <c r="D157" s="222">
        <v>63.3</v>
      </c>
      <c r="E157" s="222">
        <v>57</v>
      </c>
      <c r="F157" s="223">
        <f t="shared" si="12"/>
        <v>90.0473933649289</v>
      </c>
      <c r="G157" s="222">
        <f t="shared" si="13"/>
        <v>-13</v>
      </c>
      <c r="H157" s="223">
        <f t="shared" si="14"/>
        <v>-18.5714285714286</v>
      </c>
      <c r="I157" s="222">
        <v>48.77</v>
      </c>
      <c r="J157" s="234">
        <v>48.77</v>
      </c>
      <c r="K157" s="235">
        <v>0</v>
      </c>
      <c r="L157" s="235">
        <v>0</v>
      </c>
      <c r="M157" s="222">
        <f t="shared" si="11"/>
        <v>-14.53</v>
      </c>
      <c r="N157" s="223">
        <f t="shared" si="15"/>
        <v>-22.954186413902</v>
      </c>
      <c r="P157" s="194"/>
    </row>
    <row r="158" s="187" customFormat="1" ht="16.05" customHeight="1" spans="1:16">
      <c r="A158" s="218">
        <v>2012801</v>
      </c>
      <c r="B158" s="148" t="s">
        <v>101</v>
      </c>
      <c r="C158" s="222">
        <v>63</v>
      </c>
      <c r="D158" s="222">
        <v>48.8</v>
      </c>
      <c r="E158" s="222">
        <v>51</v>
      </c>
      <c r="F158" s="223">
        <f t="shared" si="12"/>
        <v>104.508196721311</v>
      </c>
      <c r="G158" s="222">
        <f t="shared" si="13"/>
        <v>-12</v>
      </c>
      <c r="H158" s="223">
        <f t="shared" si="14"/>
        <v>-19.047619047619</v>
      </c>
      <c r="I158" s="222">
        <v>48.65</v>
      </c>
      <c r="J158" s="234">
        <v>48.65</v>
      </c>
      <c r="K158" s="235">
        <v>0</v>
      </c>
      <c r="L158" s="235">
        <v>0</v>
      </c>
      <c r="M158" s="222">
        <f t="shared" si="11"/>
        <v>-0.149999999999999</v>
      </c>
      <c r="N158" s="223">
        <f t="shared" si="15"/>
        <v>-0.307377049180325</v>
      </c>
      <c r="P158" s="194"/>
    </row>
    <row r="159" s="187" customFormat="1" ht="16.05" customHeight="1" spans="1:16">
      <c r="A159" s="218">
        <v>2012802</v>
      </c>
      <c r="B159" s="148" t="s">
        <v>102</v>
      </c>
      <c r="C159" s="222">
        <v>7</v>
      </c>
      <c r="D159" s="222">
        <v>14.5</v>
      </c>
      <c r="E159" s="222">
        <v>6</v>
      </c>
      <c r="F159" s="223">
        <f t="shared" si="12"/>
        <v>41.3793103448276</v>
      </c>
      <c r="G159" s="222">
        <f t="shared" si="13"/>
        <v>-1</v>
      </c>
      <c r="H159" s="223">
        <f t="shared" si="14"/>
        <v>-14.2857142857143</v>
      </c>
      <c r="I159" s="222">
        <v>0.12</v>
      </c>
      <c r="J159" s="234">
        <v>0.12</v>
      </c>
      <c r="K159" s="235">
        <v>0</v>
      </c>
      <c r="L159" s="235">
        <v>0</v>
      </c>
      <c r="M159" s="222">
        <f t="shared" si="11"/>
        <v>-14.38</v>
      </c>
      <c r="N159" s="223">
        <f t="shared" si="15"/>
        <v>-99.1724137931035</v>
      </c>
      <c r="P159" s="194"/>
    </row>
    <row r="160" s="187" customFormat="1" ht="16.05" customHeight="1" spans="1:16">
      <c r="A160" s="218">
        <v>2012803</v>
      </c>
      <c r="B160" s="148" t="s">
        <v>103</v>
      </c>
      <c r="C160" s="222">
        <v>0</v>
      </c>
      <c r="D160" s="222">
        <v>0</v>
      </c>
      <c r="E160" s="222">
        <v>0</v>
      </c>
      <c r="F160" s="223">
        <f t="shared" si="12"/>
        <v>0</v>
      </c>
      <c r="G160" s="222">
        <f t="shared" si="13"/>
        <v>0</v>
      </c>
      <c r="H160" s="223">
        <f t="shared" si="14"/>
        <v>0</v>
      </c>
      <c r="I160" s="222">
        <v>0</v>
      </c>
      <c r="J160" s="234">
        <v>0</v>
      </c>
      <c r="K160" s="235">
        <v>0</v>
      </c>
      <c r="L160" s="235">
        <v>0</v>
      </c>
      <c r="M160" s="222">
        <f t="shared" si="11"/>
        <v>0</v>
      </c>
      <c r="N160" s="223">
        <f t="shared" si="15"/>
        <v>0</v>
      </c>
      <c r="P160" s="194"/>
    </row>
    <row r="161" s="187" customFormat="1" ht="16.05" customHeight="1" spans="1:16">
      <c r="A161" s="218">
        <v>2012804</v>
      </c>
      <c r="B161" s="148" t="s">
        <v>115</v>
      </c>
      <c r="C161" s="222">
        <v>0</v>
      </c>
      <c r="D161" s="222">
        <v>0</v>
      </c>
      <c r="E161" s="222">
        <v>0</v>
      </c>
      <c r="F161" s="223">
        <f t="shared" si="12"/>
        <v>0</v>
      </c>
      <c r="G161" s="222">
        <f t="shared" si="13"/>
        <v>0</v>
      </c>
      <c r="H161" s="223">
        <f t="shared" si="14"/>
        <v>0</v>
      </c>
      <c r="I161" s="222">
        <v>0</v>
      </c>
      <c r="J161" s="234">
        <v>0</v>
      </c>
      <c r="K161" s="235">
        <v>0</v>
      </c>
      <c r="L161" s="235">
        <v>0</v>
      </c>
      <c r="M161" s="222">
        <f t="shared" si="11"/>
        <v>0</v>
      </c>
      <c r="N161" s="223">
        <f t="shared" si="15"/>
        <v>0</v>
      </c>
      <c r="P161" s="194"/>
    </row>
    <row r="162" s="187" customFormat="1" ht="16.05" customHeight="1" spans="1:16">
      <c r="A162" s="218">
        <v>2012850</v>
      </c>
      <c r="B162" s="148" t="s">
        <v>110</v>
      </c>
      <c r="C162" s="222">
        <v>0</v>
      </c>
      <c r="D162" s="222">
        <v>0</v>
      </c>
      <c r="E162" s="222">
        <v>0</v>
      </c>
      <c r="F162" s="223">
        <f t="shared" si="12"/>
        <v>0</v>
      </c>
      <c r="G162" s="222">
        <f t="shared" si="13"/>
        <v>0</v>
      </c>
      <c r="H162" s="223">
        <f t="shared" si="14"/>
        <v>0</v>
      </c>
      <c r="I162" s="222">
        <v>0</v>
      </c>
      <c r="J162" s="234">
        <v>0</v>
      </c>
      <c r="K162" s="235">
        <v>0</v>
      </c>
      <c r="L162" s="235">
        <v>0</v>
      </c>
      <c r="M162" s="222">
        <f t="shared" si="11"/>
        <v>0</v>
      </c>
      <c r="N162" s="223">
        <f t="shared" si="15"/>
        <v>0</v>
      </c>
      <c r="P162" s="194"/>
    </row>
    <row r="163" s="187" customFormat="1" ht="16.05" customHeight="1" spans="1:16">
      <c r="A163" s="218">
        <v>2012899</v>
      </c>
      <c r="B163" s="148" t="s">
        <v>191</v>
      </c>
      <c r="C163" s="222">
        <v>0</v>
      </c>
      <c r="D163" s="222">
        <v>0</v>
      </c>
      <c r="E163" s="222">
        <v>0</v>
      </c>
      <c r="F163" s="223">
        <f t="shared" si="12"/>
        <v>0</v>
      </c>
      <c r="G163" s="222">
        <f t="shared" si="13"/>
        <v>0</v>
      </c>
      <c r="H163" s="223">
        <f t="shared" si="14"/>
        <v>0</v>
      </c>
      <c r="I163" s="222">
        <v>0</v>
      </c>
      <c r="J163" s="234">
        <v>0</v>
      </c>
      <c r="K163" s="235">
        <v>0</v>
      </c>
      <c r="L163" s="235">
        <v>0</v>
      </c>
      <c r="M163" s="222">
        <f t="shared" si="11"/>
        <v>0</v>
      </c>
      <c r="N163" s="223">
        <f t="shared" si="15"/>
        <v>0</v>
      </c>
      <c r="P163" s="194"/>
    </row>
    <row r="164" s="187" customFormat="1" ht="16.05" customHeight="1" spans="1:16">
      <c r="A164" s="218">
        <v>20129</v>
      </c>
      <c r="B164" s="219" t="s">
        <v>192</v>
      </c>
      <c r="C164" s="222">
        <v>684</v>
      </c>
      <c r="D164" s="222">
        <v>584.75</v>
      </c>
      <c r="E164" s="222">
        <v>675</v>
      </c>
      <c r="F164" s="223">
        <f t="shared" si="12"/>
        <v>115.433946130825</v>
      </c>
      <c r="G164" s="222">
        <f t="shared" si="13"/>
        <v>-9</v>
      </c>
      <c r="H164" s="223">
        <f t="shared" si="14"/>
        <v>-1.31578947368421</v>
      </c>
      <c r="I164" s="222">
        <v>574.13</v>
      </c>
      <c r="J164" s="234">
        <v>447.28</v>
      </c>
      <c r="K164" s="235">
        <v>119.41</v>
      </c>
      <c r="L164" s="235">
        <v>7.44</v>
      </c>
      <c r="M164" s="222">
        <f t="shared" si="11"/>
        <v>-10.62</v>
      </c>
      <c r="N164" s="223">
        <f t="shared" si="15"/>
        <v>-1.81616075245832</v>
      </c>
      <c r="P164" s="194"/>
    </row>
    <row r="165" s="187" customFormat="1" ht="16.05" customHeight="1" spans="1:16">
      <c r="A165" s="218">
        <v>2012901</v>
      </c>
      <c r="B165" s="148" t="s">
        <v>101</v>
      </c>
      <c r="C165" s="222">
        <v>401</v>
      </c>
      <c r="D165" s="222">
        <v>340.63</v>
      </c>
      <c r="E165" s="222">
        <v>406</v>
      </c>
      <c r="F165" s="223">
        <f t="shared" si="12"/>
        <v>119.190910959105</v>
      </c>
      <c r="G165" s="222">
        <f t="shared" si="13"/>
        <v>5</v>
      </c>
      <c r="H165" s="223">
        <f t="shared" si="14"/>
        <v>1.24688279301746</v>
      </c>
      <c r="I165" s="222">
        <v>315.05</v>
      </c>
      <c r="J165" s="234">
        <v>315.05</v>
      </c>
      <c r="K165" s="235">
        <v>0</v>
      </c>
      <c r="L165" s="235">
        <v>0</v>
      </c>
      <c r="M165" s="222">
        <f t="shared" si="11"/>
        <v>-25.58</v>
      </c>
      <c r="N165" s="223">
        <f t="shared" si="15"/>
        <v>-7.50961453776825</v>
      </c>
      <c r="P165" s="194"/>
    </row>
    <row r="166" s="187" customFormat="1" ht="16.05" customHeight="1" spans="1:16">
      <c r="A166" s="218">
        <v>2012902</v>
      </c>
      <c r="B166" s="148" t="s">
        <v>102</v>
      </c>
      <c r="C166" s="222">
        <v>167</v>
      </c>
      <c r="D166" s="222">
        <v>209.65</v>
      </c>
      <c r="E166" s="222">
        <v>96</v>
      </c>
      <c r="F166" s="223">
        <f t="shared" si="12"/>
        <v>45.7906033865967</v>
      </c>
      <c r="G166" s="222">
        <f t="shared" si="13"/>
        <v>-71</v>
      </c>
      <c r="H166" s="223">
        <f t="shared" si="14"/>
        <v>-42.5149700598802</v>
      </c>
      <c r="I166" s="222">
        <v>91.04</v>
      </c>
      <c r="J166" s="234">
        <v>84.94</v>
      </c>
      <c r="K166" s="235">
        <v>6.1</v>
      </c>
      <c r="L166" s="235">
        <v>0</v>
      </c>
      <c r="M166" s="222">
        <f t="shared" si="11"/>
        <v>-118.61</v>
      </c>
      <c r="N166" s="223">
        <f t="shared" si="15"/>
        <v>-56.5752444550441</v>
      </c>
      <c r="P166" s="194"/>
    </row>
    <row r="167" s="187" customFormat="1" ht="16.05" customHeight="1" spans="1:16">
      <c r="A167" s="218">
        <v>2012903</v>
      </c>
      <c r="B167" s="148" t="s">
        <v>103</v>
      </c>
      <c r="C167" s="222">
        <v>22</v>
      </c>
      <c r="D167" s="222">
        <v>0</v>
      </c>
      <c r="E167" s="222">
        <v>1</v>
      </c>
      <c r="F167" s="223">
        <f t="shared" si="12"/>
        <v>0</v>
      </c>
      <c r="G167" s="222">
        <f t="shared" si="13"/>
        <v>-21</v>
      </c>
      <c r="H167" s="223">
        <f t="shared" si="14"/>
        <v>-95.4545454545455</v>
      </c>
      <c r="I167" s="222">
        <v>0</v>
      </c>
      <c r="J167" s="234">
        <v>0</v>
      </c>
      <c r="K167" s="235">
        <v>0</v>
      </c>
      <c r="L167" s="235">
        <v>0</v>
      </c>
      <c r="M167" s="222">
        <f t="shared" si="11"/>
        <v>0</v>
      </c>
      <c r="N167" s="223">
        <f t="shared" si="15"/>
        <v>0</v>
      </c>
      <c r="P167" s="194"/>
    </row>
    <row r="168" s="187" customFormat="1" ht="16.05" customHeight="1" spans="1:16">
      <c r="A168" s="218">
        <v>2012906</v>
      </c>
      <c r="B168" s="148" t="s">
        <v>193</v>
      </c>
      <c r="C168" s="222">
        <v>0</v>
      </c>
      <c r="D168" s="222">
        <v>0</v>
      </c>
      <c r="E168" s="222">
        <v>0</v>
      </c>
      <c r="F168" s="223">
        <f t="shared" si="12"/>
        <v>0</v>
      </c>
      <c r="G168" s="222">
        <f t="shared" si="13"/>
        <v>0</v>
      </c>
      <c r="H168" s="223">
        <f t="shared" si="14"/>
        <v>0</v>
      </c>
      <c r="I168" s="222">
        <v>0</v>
      </c>
      <c r="J168" s="234">
        <v>0</v>
      </c>
      <c r="K168" s="235">
        <v>0</v>
      </c>
      <c r="L168" s="235">
        <v>0</v>
      </c>
      <c r="M168" s="222">
        <f t="shared" ref="M168:M231" si="16">I168-D168</f>
        <v>0</v>
      </c>
      <c r="N168" s="223">
        <f t="shared" si="15"/>
        <v>0</v>
      </c>
      <c r="P168" s="194"/>
    </row>
    <row r="169" s="187" customFormat="1" ht="16.05" customHeight="1" spans="1:16">
      <c r="A169" s="218">
        <v>2012950</v>
      </c>
      <c r="B169" s="148" t="s">
        <v>110</v>
      </c>
      <c r="C169" s="222">
        <v>4</v>
      </c>
      <c r="D169" s="222">
        <v>34.38</v>
      </c>
      <c r="E169" s="222">
        <v>32</v>
      </c>
      <c r="F169" s="223">
        <f t="shared" si="12"/>
        <v>93.0773705642816</v>
      </c>
      <c r="G169" s="222">
        <f t="shared" si="13"/>
        <v>28</v>
      </c>
      <c r="H169" s="223">
        <f t="shared" si="14"/>
        <v>700</v>
      </c>
      <c r="I169" s="222">
        <v>47.29</v>
      </c>
      <c r="J169" s="234">
        <v>47.29</v>
      </c>
      <c r="K169" s="235">
        <v>0</v>
      </c>
      <c r="L169" s="235">
        <v>0</v>
      </c>
      <c r="M169" s="222">
        <f t="shared" si="16"/>
        <v>12.91</v>
      </c>
      <c r="N169" s="223">
        <f t="shared" si="15"/>
        <v>37.5509016870273</v>
      </c>
      <c r="P169" s="194"/>
    </row>
    <row r="170" s="187" customFormat="1" ht="16.05" customHeight="1" spans="1:16">
      <c r="A170" s="218">
        <v>2012999</v>
      </c>
      <c r="B170" s="148" t="s">
        <v>194</v>
      </c>
      <c r="C170" s="222">
        <v>90</v>
      </c>
      <c r="D170" s="222">
        <v>0.09</v>
      </c>
      <c r="E170" s="222">
        <v>140</v>
      </c>
      <c r="F170" s="223">
        <f t="shared" si="12"/>
        <v>155555.555555556</v>
      </c>
      <c r="G170" s="222">
        <f t="shared" si="13"/>
        <v>50</v>
      </c>
      <c r="H170" s="223">
        <f t="shared" si="14"/>
        <v>55.5555555555556</v>
      </c>
      <c r="I170" s="222">
        <v>120.75</v>
      </c>
      <c r="J170" s="234">
        <v>0</v>
      </c>
      <c r="K170" s="235">
        <v>113.31</v>
      </c>
      <c r="L170" s="235">
        <v>7.44</v>
      </c>
      <c r="M170" s="222">
        <f t="shared" si="16"/>
        <v>120.66</v>
      </c>
      <c r="N170" s="223">
        <f t="shared" si="15"/>
        <v>134066.666666667</v>
      </c>
      <c r="P170" s="194"/>
    </row>
    <row r="171" s="187" customFormat="1" ht="16.05" customHeight="1" spans="1:16">
      <c r="A171" s="218">
        <v>20131</v>
      </c>
      <c r="B171" s="219" t="s">
        <v>195</v>
      </c>
      <c r="C171" s="222">
        <v>1751</v>
      </c>
      <c r="D171" s="222">
        <v>1183.83</v>
      </c>
      <c r="E171" s="222">
        <v>1086</v>
      </c>
      <c r="F171" s="223">
        <f t="shared" si="12"/>
        <v>91.7361445477814</v>
      </c>
      <c r="G171" s="222">
        <f t="shared" si="13"/>
        <v>-665</v>
      </c>
      <c r="H171" s="223">
        <f t="shared" si="14"/>
        <v>-37.9782981153627</v>
      </c>
      <c r="I171" s="222">
        <v>1045.26</v>
      </c>
      <c r="J171" s="234">
        <v>1045.26</v>
      </c>
      <c r="K171" s="235">
        <v>0</v>
      </c>
      <c r="L171" s="235">
        <v>0</v>
      </c>
      <c r="M171" s="222">
        <f t="shared" si="16"/>
        <v>-138.57</v>
      </c>
      <c r="N171" s="223">
        <f t="shared" si="15"/>
        <v>-11.7052279465802</v>
      </c>
      <c r="P171" s="194"/>
    </row>
    <row r="172" s="187" customFormat="1" ht="16.05" customHeight="1" spans="1:16">
      <c r="A172" s="218">
        <v>2013101</v>
      </c>
      <c r="B172" s="148" t="s">
        <v>101</v>
      </c>
      <c r="C172" s="222">
        <v>940</v>
      </c>
      <c r="D172" s="222">
        <v>995.29</v>
      </c>
      <c r="E172" s="222">
        <v>983</v>
      </c>
      <c r="F172" s="223">
        <f t="shared" si="12"/>
        <v>98.7651840167187</v>
      </c>
      <c r="G172" s="222">
        <f t="shared" si="13"/>
        <v>43</v>
      </c>
      <c r="H172" s="223">
        <f t="shared" si="14"/>
        <v>4.57446808510638</v>
      </c>
      <c r="I172" s="222">
        <v>1001.22</v>
      </c>
      <c r="J172" s="234">
        <v>1001.22</v>
      </c>
      <c r="K172" s="235">
        <v>0</v>
      </c>
      <c r="L172" s="235">
        <v>0</v>
      </c>
      <c r="M172" s="222">
        <f t="shared" si="16"/>
        <v>5.93000000000006</v>
      </c>
      <c r="N172" s="223">
        <f t="shared" si="15"/>
        <v>0.59580624742538</v>
      </c>
      <c r="P172" s="194"/>
    </row>
    <row r="173" s="187" customFormat="1" ht="16.05" customHeight="1" spans="1:16">
      <c r="A173" s="218">
        <v>2013102</v>
      </c>
      <c r="B173" s="148" t="s">
        <v>102</v>
      </c>
      <c r="C173" s="222">
        <v>811</v>
      </c>
      <c r="D173" s="222">
        <v>188.54</v>
      </c>
      <c r="E173" s="222">
        <v>103</v>
      </c>
      <c r="F173" s="223">
        <f t="shared" si="12"/>
        <v>54.6303171740745</v>
      </c>
      <c r="G173" s="222">
        <f t="shared" si="13"/>
        <v>-708</v>
      </c>
      <c r="H173" s="223">
        <f t="shared" si="14"/>
        <v>-87.2996300863132</v>
      </c>
      <c r="I173" s="222">
        <v>44.04</v>
      </c>
      <c r="J173" s="234">
        <v>44.04</v>
      </c>
      <c r="K173" s="235">
        <v>0</v>
      </c>
      <c r="L173" s="235">
        <v>0</v>
      </c>
      <c r="M173" s="222">
        <f t="shared" si="16"/>
        <v>-144.5</v>
      </c>
      <c r="N173" s="223">
        <f t="shared" si="15"/>
        <v>-76.6415614723666</v>
      </c>
      <c r="P173" s="194"/>
    </row>
    <row r="174" s="187" customFormat="1" ht="16.05" customHeight="1" spans="1:16">
      <c r="A174" s="218">
        <v>2013103</v>
      </c>
      <c r="B174" s="148" t="s">
        <v>103</v>
      </c>
      <c r="C174" s="222">
        <v>0</v>
      </c>
      <c r="D174" s="222">
        <v>0</v>
      </c>
      <c r="E174" s="222">
        <v>0</v>
      </c>
      <c r="F174" s="223">
        <f t="shared" si="12"/>
        <v>0</v>
      </c>
      <c r="G174" s="222">
        <f t="shared" si="13"/>
        <v>0</v>
      </c>
      <c r="H174" s="223">
        <f t="shared" si="14"/>
        <v>0</v>
      </c>
      <c r="I174" s="222">
        <v>0</v>
      </c>
      <c r="J174" s="234">
        <v>0</v>
      </c>
      <c r="K174" s="235">
        <v>0</v>
      </c>
      <c r="L174" s="235">
        <v>0</v>
      </c>
      <c r="M174" s="222">
        <f t="shared" si="16"/>
        <v>0</v>
      </c>
      <c r="N174" s="223">
        <f t="shared" si="15"/>
        <v>0</v>
      </c>
      <c r="P174" s="194"/>
    </row>
    <row r="175" s="187" customFormat="1" ht="16.05" customHeight="1" spans="1:16">
      <c r="A175" s="218">
        <v>2013105</v>
      </c>
      <c r="B175" s="148" t="s">
        <v>196</v>
      </c>
      <c r="C175" s="222">
        <v>0</v>
      </c>
      <c r="D175" s="222">
        <v>0</v>
      </c>
      <c r="E175" s="222">
        <v>0</v>
      </c>
      <c r="F175" s="223">
        <f t="shared" si="12"/>
        <v>0</v>
      </c>
      <c r="G175" s="222">
        <f t="shared" si="13"/>
        <v>0</v>
      </c>
      <c r="H175" s="223">
        <f t="shared" si="14"/>
        <v>0</v>
      </c>
      <c r="I175" s="222">
        <v>0</v>
      </c>
      <c r="J175" s="234">
        <v>0</v>
      </c>
      <c r="K175" s="235">
        <v>0</v>
      </c>
      <c r="L175" s="235">
        <v>0</v>
      </c>
      <c r="M175" s="222">
        <f t="shared" si="16"/>
        <v>0</v>
      </c>
      <c r="N175" s="223">
        <f t="shared" si="15"/>
        <v>0</v>
      </c>
      <c r="P175" s="194"/>
    </row>
    <row r="176" s="187" customFormat="1" ht="16.05" customHeight="1" spans="1:16">
      <c r="A176" s="218">
        <v>2013150</v>
      </c>
      <c r="B176" s="148" t="s">
        <v>110</v>
      </c>
      <c r="C176" s="222">
        <v>0</v>
      </c>
      <c r="D176" s="222">
        <v>0</v>
      </c>
      <c r="E176" s="222">
        <v>0</v>
      </c>
      <c r="F176" s="223">
        <f t="shared" si="12"/>
        <v>0</v>
      </c>
      <c r="G176" s="222">
        <f t="shared" si="13"/>
        <v>0</v>
      </c>
      <c r="H176" s="223">
        <f t="shared" si="14"/>
        <v>0</v>
      </c>
      <c r="I176" s="222">
        <v>0</v>
      </c>
      <c r="J176" s="234">
        <v>0</v>
      </c>
      <c r="K176" s="235">
        <v>0</v>
      </c>
      <c r="L176" s="235">
        <v>0</v>
      </c>
      <c r="M176" s="222">
        <f t="shared" si="16"/>
        <v>0</v>
      </c>
      <c r="N176" s="223">
        <f t="shared" si="15"/>
        <v>0</v>
      </c>
      <c r="P176" s="194"/>
    </row>
    <row r="177" s="187" customFormat="1" ht="16.05" customHeight="1" spans="1:16">
      <c r="A177" s="218">
        <v>2013199</v>
      </c>
      <c r="B177" s="148" t="s">
        <v>197</v>
      </c>
      <c r="C177" s="222">
        <v>0</v>
      </c>
      <c r="D177" s="222">
        <v>0</v>
      </c>
      <c r="E177" s="222">
        <v>0</v>
      </c>
      <c r="F177" s="223">
        <f t="shared" si="12"/>
        <v>0</v>
      </c>
      <c r="G177" s="222">
        <f t="shared" si="13"/>
        <v>0</v>
      </c>
      <c r="H177" s="223">
        <f t="shared" si="14"/>
        <v>0</v>
      </c>
      <c r="I177" s="222">
        <v>0</v>
      </c>
      <c r="J177" s="234">
        <v>0</v>
      </c>
      <c r="K177" s="235">
        <v>0</v>
      </c>
      <c r="L177" s="235">
        <v>0</v>
      </c>
      <c r="M177" s="222">
        <f t="shared" si="16"/>
        <v>0</v>
      </c>
      <c r="N177" s="223">
        <f t="shared" si="15"/>
        <v>0</v>
      </c>
      <c r="P177" s="194"/>
    </row>
    <row r="178" s="187" customFormat="1" ht="16.05" customHeight="1" spans="1:16">
      <c r="A178" s="218">
        <v>20132</v>
      </c>
      <c r="B178" s="219" t="s">
        <v>198</v>
      </c>
      <c r="C178" s="222">
        <v>1263</v>
      </c>
      <c r="D178" s="222">
        <v>2390.34</v>
      </c>
      <c r="E178" s="222">
        <v>1274</v>
      </c>
      <c r="F178" s="223">
        <f t="shared" si="12"/>
        <v>53.2978572085979</v>
      </c>
      <c r="G178" s="222">
        <f t="shared" si="13"/>
        <v>11</v>
      </c>
      <c r="H178" s="223">
        <f t="shared" si="14"/>
        <v>0.870942201108472</v>
      </c>
      <c r="I178" s="222">
        <v>1052.06</v>
      </c>
      <c r="J178" s="234">
        <v>1009.14</v>
      </c>
      <c r="K178" s="235">
        <v>0</v>
      </c>
      <c r="L178" s="235">
        <v>42.92</v>
      </c>
      <c r="M178" s="222">
        <f t="shared" si="16"/>
        <v>-1338.28</v>
      </c>
      <c r="N178" s="223">
        <f t="shared" si="15"/>
        <v>-55.9870143996252</v>
      </c>
      <c r="P178" s="194"/>
    </row>
    <row r="179" s="187" customFormat="1" ht="16.05" customHeight="1" spans="1:16">
      <c r="A179" s="218">
        <v>2013201</v>
      </c>
      <c r="B179" s="148" t="s">
        <v>101</v>
      </c>
      <c r="C179" s="222">
        <v>408</v>
      </c>
      <c r="D179" s="222">
        <v>420.37</v>
      </c>
      <c r="E179" s="222">
        <v>737</v>
      </c>
      <c r="F179" s="223">
        <f t="shared" si="12"/>
        <v>175.321740371577</v>
      </c>
      <c r="G179" s="222">
        <f t="shared" si="13"/>
        <v>329</v>
      </c>
      <c r="H179" s="223">
        <f t="shared" si="14"/>
        <v>80.6372549019608</v>
      </c>
      <c r="I179" s="222">
        <v>413.94</v>
      </c>
      <c r="J179" s="234">
        <v>413.94</v>
      </c>
      <c r="K179" s="235">
        <v>0</v>
      </c>
      <c r="L179" s="235">
        <v>0</v>
      </c>
      <c r="M179" s="222">
        <f t="shared" si="16"/>
        <v>-6.43000000000001</v>
      </c>
      <c r="N179" s="223">
        <f t="shared" si="15"/>
        <v>-1.52960487189857</v>
      </c>
      <c r="P179" s="194"/>
    </row>
    <row r="180" s="187" customFormat="1" ht="16.05" customHeight="1" spans="1:16">
      <c r="A180" s="218">
        <v>2013202</v>
      </c>
      <c r="B180" s="148" t="s">
        <v>102</v>
      </c>
      <c r="C180" s="222">
        <v>753</v>
      </c>
      <c r="D180" s="222">
        <v>1879.3</v>
      </c>
      <c r="E180" s="222">
        <v>477</v>
      </c>
      <c r="F180" s="223">
        <f t="shared" si="12"/>
        <v>25.381791092428</v>
      </c>
      <c r="G180" s="222">
        <f t="shared" si="13"/>
        <v>-276</v>
      </c>
      <c r="H180" s="223">
        <f t="shared" si="14"/>
        <v>-36.6533864541833</v>
      </c>
      <c r="I180" s="222">
        <v>375.12</v>
      </c>
      <c r="J180" s="234">
        <v>332.2</v>
      </c>
      <c r="K180" s="235">
        <v>0</v>
      </c>
      <c r="L180" s="235">
        <v>42.92</v>
      </c>
      <c r="M180" s="222">
        <f t="shared" si="16"/>
        <v>-1504.18</v>
      </c>
      <c r="N180" s="223">
        <f t="shared" si="15"/>
        <v>-80.0393763635396</v>
      </c>
      <c r="P180" s="194"/>
    </row>
    <row r="181" s="187" customFormat="1" ht="16.05" customHeight="1" spans="1:16">
      <c r="A181" s="218">
        <v>2013203</v>
      </c>
      <c r="B181" s="148" t="s">
        <v>103</v>
      </c>
      <c r="C181" s="222">
        <v>0</v>
      </c>
      <c r="D181" s="222">
        <v>0</v>
      </c>
      <c r="E181" s="222">
        <v>0</v>
      </c>
      <c r="F181" s="223">
        <f t="shared" si="12"/>
        <v>0</v>
      </c>
      <c r="G181" s="222">
        <f t="shared" si="13"/>
        <v>0</v>
      </c>
      <c r="H181" s="223">
        <f t="shared" si="14"/>
        <v>0</v>
      </c>
      <c r="I181" s="222">
        <v>0</v>
      </c>
      <c r="J181" s="234">
        <v>0</v>
      </c>
      <c r="K181" s="235">
        <v>0</v>
      </c>
      <c r="L181" s="235">
        <v>0</v>
      </c>
      <c r="M181" s="222">
        <f t="shared" si="16"/>
        <v>0</v>
      </c>
      <c r="N181" s="223">
        <f t="shared" si="15"/>
        <v>0</v>
      </c>
      <c r="P181" s="194"/>
    </row>
    <row r="182" s="187" customFormat="1" ht="16.05" customHeight="1" spans="1:16">
      <c r="A182" s="218">
        <v>2013204</v>
      </c>
      <c r="B182" s="148" t="s">
        <v>199</v>
      </c>
      <c r="C182" s="222">
        <v>0</v>
      </c>
      <c r="D182" s="222">
        <v>0</v>
      </c>
      <c r="E182" s="222">
        <v>0</v>
      </c>
      <c r="F182" s="223">
        <f t="shared" si="12"/>
        <v>0</v>
      </c>
      <c r="G182" s="222">
        <f t="shared" si="13"/>
        <v>0</v>
      </c>
      <c r="H182" s="223">
        <f t="shared" si="14"/>
        <v>0</v>
      </c>
      <c r="I182" s="222">
        <v>0</v>
      </c>
      <c r="J182" s="234">
        <v>0</v>
      </c>
      <c r="K182" s="235">
        <v>0</v>
      </c>
      <c r="L182" s="235">
        <v>0</v>
      </c>
      <c r="M182" s="222">
        <f t="shared" si="16"/>
        <v>0</v>
      </c>
      <c r="N182" s="223">
        <f t="shared" si="15"/>
        <v>0</v>
      </c>
      <c r="P182" s="194"/>
    </row>
    <row r="183" s="187" customFormat="1" ht="16.05" customHeight="1" spans="1:16">
      <c r="A183" s="218">
        <v>2013250</v>
      </c>
      <c r="B183" s="148" t="s">
        <v>110</v>
      </c>
      <c r="C183" s="222">
        <v>0</v>
      </c>
      <c r="D183" s="222">
        <v>0</v>
      </c>
      <c r="E183" s="222">
        <v>0</v>
      </c>
      <c r="F183" s="223">
        <f t="shared" si="12"/>
        <v>0</v>
      </c>
      <c r="G183" s="222">
        <f t="shared" si="13"/>
        <v>0</v>
      </c>
      <c r="H183" s="223">
        <f t="shared" si="14"/>
        <v>0</v>
      </c>
      <c r="I183" s="222">
        <v>263</v>
      </c>
      <c r="J183" s="234">
        <v>263</v>
      </c>
      <c r="K183" s="235">
        <v>0</v>
      </c>
      <c r="L183" s="235">
        <v>0</v>
      </c>
      <c r="M183" s="222">
        <f t="shared" si="16"/>
        <v>263</v>
      </c>
      <c r="N183" s="223">
        <f t="shared" si="15"/>
        <v>0</v>
      </c>
      <c r="P183" s="194"/>
    </row>
    <row r="184" s="187" customFormat="1" ht="16.05" customHeight="1" spans="1:16">
      <c r="A184" s="218">
        <v>2013299</v>
      </c>
      <c r="B184" s="148" t="s">
        <v>200</v>
      </c>
      <c r="C184" s="222">
        <v>102</v>
      </c>
      <c r="D184" s="222">
        <v>90.67</v>
      </c>
      <c r="E184" s="222">
        <v>60</v>
      </c>
      <c r="F184" s="223">
        <f t="shared" si="12"/>
        <v>66.1740377192015</v>
      </c>
      <c r="G184" s="222">
        <f t="shared" si="13"/>
        <v>-42</v>
      </c>
      <c r="H184" s="223">
        <f t="shared" si="14"/>
        <v>-41.1764705882353</v>
      </c>
      <c r="I184" s="222">
        <v>0</v>
      </c>
      <c r="J184" s="234">
        <v>0</v>
      </c>
      <c r="K184" s="235">
        <v>0</v>
      </c>
      <c r="L184" s="235">
        <v>0</v>
      </c>
      <c r="M184" s="222">
        <f t="shared" si="16"/>
        <v>-90.67</v>
      </c>
      <c r="N184" s="223">
        <f t="shared" si="15"/>
        <v>-100</v>
      </c>
      <c r="P184" s="194"/>
    </row>
    <row r="185" s="187" customFormat="1" ht="16.05" customHeight="1" spans="1:16">
      <c r="A185" s="218">
        <v>20133</v>
      </c>
      <c r="B185" s="219" t="s">
        <v>201</v>
      </c>
      <c r="C185" s="222">
        <v>940</v>
      </c>
      <c r="D185" s="222">
        <v>754.04</v>
      </c>
      <c r="E185" s="222">
        <v>367</v>
      </c>
      <c r="F185" s="223">
        <f t="shared" si="12"/>
        <v>48.6711580287518</v>
      </c>
      <c r="G185" s="222">
        <f t="shared" si="13"/>
        <v>-573</v>
      </c>
      <c r="H185" s="223">
        <f t="shared" si="14"/>
        <v>-60.9574468085106</v>
      </c>
      <c r="I185" s="222">
        <v>284.78</v>
      </c>
      <c r="J185" s="234">
        <v>284.78</v>
      </c>
      <c r="K185" s="235">
        <v>0</v>
      </c>
      <c r="L185" s="235">
        <v>0</v>
      </c>
      <c r="M185" s="222">
        <f t="shared" si="16"/>
        <v>-469.26</v>
      </c>
      <c r="N185" s="223">
        <f t="shared" si="15"/>
        <v>-62.2327727971991</v>
      </c>
      <c r="P185" s="194"/>
    </row>
    <row r="186" s="187" customFormat="1" ht="16.05" customHeight="1" spans="1:16">
      <c r="A186" s="218">
        <v>2013301</v>
      </c>
      <c r="B186" s="148" t="s">
        <v>101</v>
      </c>
      <c r="C186" s="222">
        <v>229</v>
      </c>
      <c r="D186" s="222">
        <v>120.04</v>
      </c>
      <c r="E186" s="222">
        <v>275</v>
      </c>
      <c r="F186" s="223">
        <f t="shared" si="12"/>
        <v>229.090303232256</v>
      </c>
      <c r="G186" s="222">
        <f t="shared" si="13"/>
        <v>46</v>
      </c>
      <c r="H186" s="223">
        <f t="shared" si="14"/>
        <v>20.0873362445415</v>
      </c>
      <c r="I186" s="222">
        <v>284.78</v>
      </c>
      <c r="J186" s="234">
        <v>284.78</v>
      </c>
      <c r="K186" s="235">
        <v>0</v>
      </c>
      <c r="L186" s="235">
        <v>0</v>
      </c>
      <c r="M186" s="222">
        <f t="shared" si="16"/>
        <v>164.74</v>
      </c>
      <c r="N186" s="223">
        <f t="shared" si="15"/>
        <v>137.237587470843</v>
      </c>
      <c r="P186" s="194"/>
    </row>
    <row r="187" s="187" customFormat="1" ht="16.05" customHeight="1" spans="1:16">
      <c r="A187" s="218">
        <v>2013302</v>
      </c>
      <c r="B187" s="148" t="s">
        <v>102</v>
      </c>
      <c r="C187" s="222">
        <v>704</v>
      </c>
      <c r="D187" s="222">
        <v>634</v>
      </c>
      <c r="E187" s="222">
        <v>92</v>
      </c>
      <c r="F187" s="223">
        <f t="shared" si="12"/>
        <v>14.5110410094637</v>
      </c>
      <c r="G187" s="222">
        <f t="shared" si="13"/>
        <v>-612</v>
      </c>
      <c r="H187" s="223">
        <f t="shared" si="14"/>
        <v>-86.9318181818182</v>
      </c>
      <c r="I187" s="222">
        <v>0</v>
      </c>
      <c r="J187" s="234">
        <v>0</v>
      </c>
      <c r="K187" s="235">
        <v>0</v>
      </c>
      <c r="L187" s="235">
        <v>0</v>
      </c>
      <c r="M187" s="222">
        <f t="shared" si="16"/>
        <v>-634</v>
      </c>
      <c r="N187" s="223">
        <f t="shared" si="15"/>
        <v>-100</v>
      </c>
      <c r="P187" s="194"/>
    </row>
    <row r="188" s="187" customFormat="1" ht="16.05" customHeight="1" spans="1:16">
      <c r="A188" s="218">
        <v>2013303</v>
      </c>
      <c r="B188" s="148" t="s">
        <v>103</v>
      </c>
      <c r="C188" s="222">
        <v>0</v>
      </c>
      <c r="D188" s="222">
        <v>0</v>
      </c>
      <c r="E188" s="222">
        <v>0</v>
      </c>
      <c r="F188" s="223">
        <f t="shared" si="12"/>
        <v>0</v>
      </c>
      <c r="G188" s="222">
        <f t="shared" si="13"/>
        <v>0</v>
      </c>
      <c r="H188" s="223">
        <f t="shared" si="14"/>
        <v>0</v>
      </c>
      <c r="I188" s="222">
        <v>0</v>
      </c>
      <c r="J188" s="234">
        <v>0</v>
      </c>
      <c r="K188" s="235">
        <v>0</v>
      </c>
      <c r="L188" s="235">
        <v>0</v>
      </c>
      <c r="M188" s="222">
        <f t="shared" si="16"/>
        <v>0</v>
      </c>
      <c r="N188" s="223">
        <f t="shared" si="15"/>
        <v>0</v>
      </c>
      <c r="P188" s="194"/>
    </row>
    <row r="189" s="187" customFormat="1" ht="16.05" customHeight="1" spans="1:16">
      <c r="A189" s="218">
        <v>2013304</v>
      </c>
      <c r="B189" s="148" t="s">
        <v>202</v>
      </c>
      <c r="C189" s="222">
        <v>0</v>
      </c>
      <c r="D189" s="222">
        <v>0</v>
      </c>
      <c r="E189" s="222">
        <v>0</v>
      </c>
      <c r="F189" s="223">
        <f t="shared" si="12"/>
        <v>0</v>
      </c>
      <c r="G189" s="222">
        <f t="shared" si="13"/>
        <v>0</v>
      </c>
      <c r="H189" s="223">
        <f t="shared" si="14"/>
        <v>0</v>
      </c>
      <c r="I189" s="222">
        <v>0</v>
      </c>
      <c r="J189" s="234">
        <v>0</v>
      </c>
      <c r="K189" s="235">
        <v>0</v>
      </c>
      <c r="L189" s="235">
        <v>0</v>
      </c>
      <c r="M189" s="222">
        <f t="shared" si="16"/>
        <v>0</v>
      </c>
      <c r="N189" s="223">
        <f t="shared" si="15"/>
        <v>0</v>
      </c>
      <c r="P189" s="194"/>
    </row>
    <row r="190" s="187" customFormat="1" ht="16.05" customHeight="1" spans="1:16">
      <c r="A190" s="218">
        <v>2013350</v>
      </c>
      <c r="B190" s="148" t="s">
        <v>110</v>
      </c>
      <c r="C190" s="222">
        <v>7</v>
      </c>
      <c r="D190" s="222">
        <v>0</v>
      </c>
      <c r="E190" s="222">
        <v>0</v>
      </c>
      <c r="F190" s="223">
        <f t="shared" si="12"/>
        <v>0</v>
      </c>
      <c r="G190" s="222">
        <f t="shared" si="13"/>
        <v>-7</v>
      </c>
      <c r="H190" s="223">
        <f t="shared" si="14"/>
        <v>-100</v>
      </c>
      <c r="I190" s="222">
        <v>0</v>
      </c>
      <c r="J190" s="234">
        <v>0</v>
      </c>
      <c r="K190" s="235">
        <v>0</v>
      </c>
      <c r="L190" s="235">
        <v>0</v>
      </c>
      <c r="M190" s="222">
        <f t="shared" si="16"/>
        <v>0</v>
      </c>
      <c r="N190" s="223">
        <f t="shared" si="15"/>
        <v>0</v>
      </c>
      <c r="P190" s="194"/>
    </row>
    <row r="191" s="187" customFormat="1" ht="16.05" customHeight="1" spans="1:16">
      <c r="A191" s="218">
        <v>2013399</v>
      </c>
      <c r="B191" s="148" t="s">
        <v>203</v>
      </c>
      <c r="C191" s="222">
        <v>0</v>
      </c>
      <c r="D191" s="222">
        <v>0</v>
      </c>
      <c r="E191" s="222">
        <v>0</v>
      </c>
      <c r="F191" s="223">
        <f t="shared" si="12"/>
        <v>0</v>
      </c>
      <c r="G191" s="222">
        <f t="shared" si="13"/>
        <v>0</v>
      </c>
      <c r="H191" s="223">
        <f t="shared" si="14"/>
        <v>0</v>
      </c>
      <c r="I191" s="222">
        <v>0</v>
      </c>
      <c r="J191" s="234">
        <v>0</v>
      </c>
      <c r="K191" s="235">
        <v>0</v>
      </c>
      <c r="L191" s="235">
        <v>0</v>
      </c>
      <c r="M191" s="222">
        <f t="shared" si="16"/>
        <v>0</v>
      </c>
      <c r="N191" s="223">
        <f t="shared" si="15"/>
        <v>0</v>
      </c>
      <c r="P191" s="194"/>
    </row>
    <row r="192" s="187" customFormat="1" ht="16.05" customHeight="1" spans="1:16">
      <c r="A192" s="218">
        <v>20134</v>
      </c>
      <c r="B192" s="219" t="s">
        <v>204</v>
      </c>
      <c r="C192" s="222">
        <v>283</v>
      </c>
      <c r="D192" s="222">
        <v>246.46</v>
      </c>
      <c r="E192" s="222">
        <v>221</v>
      </c>
      <c r="F192" s="223">
        <f t="shared" si="12"/>
        <v>89.6697232816684</v>
      </c>
      <c r="G192" s="222">
        <f t="shared" si="13"/>
        <v>-62</v>
      </c>
      <c r="H192" s="223">
        <f t="shared" si="14"/>
        <v>-21.9081272084806</v>
      </c>
      <c r="I192" s="222">
        <v>225.64</v>
      </c>
      <c r="J192" s="234">
        <v>221.64</v>
      </c>
      <c r="K192" s="235">
        <v>0</v>
      </c>
      <c r="L192" s="235">
        <v>4</v>
      </c>
      <c r="M192" s="222">
        <f t="shared" si="16"/>
        <v>-20.82</v>
      </c>
      <c r="N192" s="223">
        <f t="shared" si="15"/>
        <v>-8.44761827477076</v>
      </c>
      <c r="P192" s="194"/>
    </row>
    <row r="193" s="187" customFormat="1" ht="16.05" customHeight="1" spans="1:16">
      <c r="A193" s="218">
        <v>2013401</v>
      </c>
      <c r="B193" s="148" t="s">
        <v>101</v>
      </c>
      <c r="C193" s="222">
        <v>156</v>
      </c>
      <c r="D193" s="222">
        <v>107.96</v>
      </c>
      <c r="E193" s="222">
        <v>204</v>
      </c>
      <c r="F193" s="223">
        <f t="shared" si="12"/>
        <v>188.95887365691</v>
      </c>
      <c r="G193" s="222">
        <f t="shared" si="13"/>
        <v>48</v>
      </c>
      <c r="H193" s="223">
        <f t="shared" si="14"/>
        <v>30.7692307692308</v>
      </c>
      <c r="I193" s="222">
        <v>184.4</v>
      </c>
      <c r="J193" s="234">
        <v>184.4</v>
      </c>
      <c r="K193" s="235">
        <v>0</v>
      </c>
      <c r="L193" s="235">
        <v>0</v>
      </c>
      <c r="M193" s="222">
        <f t="shared" si="16"/>
        <v>76.44</v>
      </c>
      <c r="N193" s="223">
        <f t="shared" si="15"/>
        <v>70.8040014820304</v>
      </c>
      <c r="P193" s="194"/>
    </row>
    <row r="194" s="187" customFormat="1" ht="16.05" customHeight="1" spans="1:16">
      <c r="A194" s="218">
        <v>2013402</v>
      </c>
      <c r="B194" s="148" t="s">
        <v>102</v>
      </c>
      <c r="C194" s="222">
        <v>118</v>
      </c>
      <c r="D194" s="222">
        <v>121.5</v>
      </c>
      <c r="E194" s="222">
        <v>12</v>
      </c>
      <c r="F194" s="223">
        <f t="shared" si="12"/>
        <v>9.87654320987654</v>
      </c>
      <c r="G194" s="222">
        <f t="shared" si="13"/>
        <v>-106</v>
      </c>
      <c r="H194" s="223">
        <f t="shared" si="14"/>
        <v>-89.8305084745763</v>
      </c>
      <c r="I194" s="222">
        <v>37.24</v>
      </c>
      <c r="J194" s="234">
        <v>37.24</v>
      </c>
      <c r="K194" s="235">
        <v>0</v>
      </c>
      <c r="L194" s="235">
        <v>0</v>
      </c>
      <c r="M194" s="222">
        <f t="shared" si="16"/>
        <v>-84.26</v>
      </c>
      <c r="N194" s="223">
        <f t="shared" si="15"/>
        <v>-69.3497942386831</v>
      </c>
      <c r="P194" s="194"/>
    </row>
    <row r="195" s="187" customFormat="1" ht="16.05" customHeight="1" spans="1:16">
      <c r="A195" s="218">
        <v>2013403</v>
      </c>
      <c r="B195" s="148" t="s">
        <v>103</v>
      </c>
      <c r="C195" s="222">
        <v>0</v>
      </c>
      <c r="D195" s="222">
        <v>0</v>
      </c>
      <c r="E195" s="222">
        <v>0</v>
      </c>
      <c r="F195" s="223">
        <f t="shared" si="12"/>
        <v>0</v>
      </c>
      <c r="G195" s="222">
        <f t="shared" si="13"/>
        <v>0</v>
      </c>
      <c r="H195" s="223">
        <f t="shared" si="14"/>
        <v>0</v>
      </c>
      <c r="I195" s="222">
        <v>0</v>
      </c>
      <c r="J195" s="234">
        <v>0</v>
      </c>
      <c r="K195" s="235">
        <v>0</v>
      </c>
      <c r="L195" s="235">
        <v>0</v>
      </c>
      <c r="M195" s="222">
        <f t="shared" si="16"/>
        <v>0</v>
      </c>
      <c r="N195" s="223">
        <f t="shared" si="15"/>
        <v>0</v>
      </c>
      <c r="P195" s="194"/>
    </row>
    <row r="196" s="187" customFormat="1" ht="16.05" customHeight="1" spans="1:16">
      <c r="A196" s="218">
        <v>2013404</v>
      </c>
      <c r="B196" s="148" t="s">
        <v>205</v>
      </c>
      <c r="C196" s="222">
        <v>7</v>
      </c>
      <c r="D196" s="222">
        <v>12.5</v>
      </c>
      <c r="E196" s="222">
        <v>5</v>
      </c>
      <c r="F196" s="223">
        <f t="shared" ref="F196:F259" si="17">IFERROR((E196/D196*100),0)</f>
        <v>40</v>
      </c>
      <c r="G196" s="222">
        <f t="shared" ref="G196:G259" si="18">E196-C196</f>
        <v>-2</v>
      </c>
      <c r="H196" s="223">
        <f t="shared" si="14"/>
        <v>-28.5714285714286</v>
      </c>
      <c r="I196" s="222">
        <v>4</v>
      </c>
      <c r="J196" s="234">
        <v>0</v>
      </c>
      <c r="K196" s="235">
        <v>0</v>
      </c>
      <c r="L196" s="235">
        <v>4</v>
      </c>
      <c r="M196" s="222">
        <f t="shared" si="16"/>
        <v>-8.5</v>
      </c>
      <c r="N196" s="223">
        <f t="shared" si="15"/>
        <v>-68</v>
      </c>
      <c r="P196" s="194"/>
    </row>
    <row r="197" s="187" customFormat="1" ht="16.05" customHeight="1" spans="1:16">
      <c r="A197" s="218">
        <v>2013405</v>
      </c>
      <c r="B197" s="148" t="s">
        <v>206</v>
      </c>
      <c r="C197" s="222">
        <v>2</v>
      </c>
      <c r="D197" s="222">
        <v>4.5</v>
      </c>
      <c r="E197" s="222">
        <v>0</v>
      </c>
      <c r="F197" s="223">
        <f t="shared" si="17"/>
        <v>0</v>
      </c>
      <c r="G197" s="222">
        <f t="shared" si="18"/>
        <v>-2</v>
      </c>
      <c r="H197" s="223">
        <f t="shared" ref="H197:H260" si="19">IFERROR((G197/C197*100),0)</f>
        <v>-100</v>
      </c>
      <c r="I197" s="222">
        <v>0</v>
      </c>
      <c r="J197" s="234">
        <v>0</v>
      </c>
      <c r="K197" s="235">
        <v>0</v>
      </c>
      <c r="L197" s="235">
        <v>0</v>
      </c>
      <c r="M197" s="222">
        <f t="shared" si="16"/>
        <v>-4.5</v>
      </c>
      <c r="N197" s="223">
        <f t="shared" ref="N197:N260" si="20">IFERROR((M197/D197*100),0)</f>
        <v>-100</v>
      </c>
      <c r="P197" s="194"/>
    </row>
    <row r="198" s="187" customFormat="1" ht="16.05" customHeight="1" spans="1:16">
      <c r="A198" s="218">
        <v>2013450</v>
      </c>
      <c r="B198" s="148" t="s">
        <v>110</v>
      </c>
      <c r="C198" s="222">
        <v>0</v>
      </c>
      <c r="D198" s="222">
        <v>0</v>
      </c>
      <c r="E198" s="222">
        <v>0</v>
      </c>
      <c r="F198" s="223">
        <f t="shared" si="17"/>
        <v>0</v>
      </c>
      <c r="G198" s="222">
        <f t="shared" si="18"/>
        <v>0</v>
      </c>
      <c r="H198" s="223">
        <f t="shared" si="19"/>
        <v>0</v>
      </c>
      <c r="I198" s="222">
        <v>0</v>
      </c>
      <c r="J198" s="234">
        <v>0</v>
      </c>
      <c r="K198" s="235">
        <v>0</v>
      </c>
      <c r="L198" s="235">
        <v>0</v>
      </c>
      <c r="M198" s="222">
        <f t="shared" si="16"/>
        <v>0</v>
      </c>
      <c r="N198" s="223">
        <f t="shared" si="20"/>
        <v>0</v>
      </c>
      <c r="P198" s="194"/>
    </row>
    <row r="199" s="187" customFormat="1" ht="16.05" customHeight="1" spans="1:16">
      <c r="A199" s="218">
        <v>2013499</v>
      </c>
      <c r="B199" s="148" t="s">
        <v>207</v>
      </c>
      <c r="C199" s="222">
        <v>0</v>
      </c>
      <c r="D199" s="222">
        <v>0</v>
      </c>
      <c r="E199" s="222">
        <v>0</v>
      </c>
      <c r="F199" s="223">
        <f t="shared" si="17"/>
        <v>0</v>
      </c>
      <c r="G199" s="222">
        <f t="shared" si="18"/>
        <v>0</v>
      </c>
      <c r="H199" s="223">
        <f t="shared" si="19"/>
        <v>0</v>
      </c>
      <c r="I199" s="222">
        <v>0</v>
      </c>
      <c r="J199" s="234">
        <v>0</v>
      </c>
      <c r="K199" s="235">
        <v>0</v>
      </c>
      <c r="L199" s="235">
        <v>0</v>
      </c>
      <c r="M199" s="222">
        <f t="shared" si="16"/>
        <v>0</v>
      </c>
      <c r="N199" s="223">
        <f t="shared" si="20"/>
        <v>0</v>
      </c>
      <c r="P199" s="194"/>
    </row>
    <row r="200" s="187" customFormat="1" ht="16.05" customHeight="1" spans="1:16">
      <c r="A200" s="218">
        <v>20135</v>
      </c>
      <c r="B200" s="219" t="s">
        <v>208</v>
      </c>
      <c r="C200" s="222">
        <v>0</v>
      </c>
      <c r="D200" s="222">
        <v>0</v>
      </c>
      <c r="E200" s="222">
        <v>0</v>
      </c>
      <c r="F200" s="223">
        <f t="shared" si="17"/>
        <v>0</v>
      </c>
      <c r="G200" s="222">
        <f t="shared" si="18"/>
        <v>0</v>
      </c>
      <c r="H200" s="223">
        <f t="shared" si="19"/>
        <v>0</v>
      </c>
      <c r="I200" s="222">
        <v>0</v>
      </c>
      <c r="J200" s="234">
        <v>0</v>
      </c>
      <c r="K200" s="235">
        <v>0</v>
      </c>
      <c r="L200" s="235">
        <v>0</v>
      </c>
      <c r="M200" s="222">
        <f t="shared" si="16"/>
        <v>0</v>
      </c>
      <c r="N200" s="223">
        <f t="shared" si="20"/>
        <v>0</v>
      </c>
      <c r="P200" s="194"/>
    </row>
    <row r="201" s="187" customFormat="1" ht="16.05" customHeight="1" spans="1:16">
      <c r="A201" s="218">
        <v>2013501</v>
      </c>
      <c r="B201" s="148" t="s">
        <v>101</v>
      </c>
      <c r="C201" s="222">
        <v>0</v>
      </c>
      <c r="D201" s="222">
        <v>0</v>
      </c>
      <c r="E201" s="222">
        <v>0</v>
      </c>
      <c r="F201" s="223">
        <f t="shared" si="17"/>
        <v>0</v>
      </c>
      <c r="G201" s="222">
        <f t="shared" si="18"/>
        <v>0</v>
      </c>
      <c r="H201" s="223">
        <f t="shared" si="19"/>
        <v>0</v>
      </c>
      <c r="I201" s="222">
        <v>0</v>
      </c>
      <c r="J201" s="234">
        <v>0</v>
      </c>
      <c r="K201" s="235">
        <v>0</v>
      </c>
      <c r="L201" s="235">
        <v>0</v>
      </c>
      <c r="M201" s="222">
        <f t="shared" si="16"/>
        <v>0</v>
      </c>
      <c r="N201" s="223">
        <f t="shared" si="20"/>
        <v>0</v>
      </c>
      <c r="P201" s="194"/>
    </row>
    <row r="202" s="187" customFormat="1" ht="16.05" customHeight="1" spans="1:16">
      <c r="A202" s="218">
        <v>2013502</v>
      </c>
      <c r="B202" s="148" t="s">
        <v>102</v>
      </c>
      <c r="C202" s="222">
        <v>0</v>
      </c>
      <c r="D202" s="222">
        <v>0</v>
      </c>
      <c r="E202" s="222">
        <v>0</v>
      </c>
      <c r="F202" s="223">
        <f t="shared" si="17"/>
        <v>0</v>
      </c>
      <c r="G202" s="222">
        <f t="shared" si="18"/>
        <v>0</v>
      </c>
      <c r="H202" s="223">
        <f t="shared" si="19"/>
        <v>0</v>
      </c>
      <c r="I202" s="222">
        <v>0</v>
      </c>
      <c r="J202" s="234">
        <v>0</v>
      </c>
      <c r="K202" s="235">
        <v>0</v>
      </c>
      <c r="L202" s="235">
        <v>0</v>
      </c>
      <c r="M202" s="222">
        <f t="shared" si="16"/>
        <v>0</v>
      </c>
      <c r="N202" s="223">
        <f t="shared" si="20"/>
        <v>0</v>
      </c>
      <c r="P202" s="194"/>
    </row>
    <row r="203" s="187" customFormat="1" ht="16.05" customHeight="1" spans="1:16">
      <c r="A203" s="218">
        <v>2013503</v>
      </c>
      <c r="B203" s="148" t="s">
        <v>103</v>
      </c>
      <c r="C203" s="222">
        <v>0</v>
      </c>
      <c r="D203" s="222">
        <v>0</v>
      </c>
      <c r="E203" s="222">
        <v>0</v>
      </c>
      <c r="F203" s="223">
        <f t="shared" si="17"/>
        <v>0</v>
      </c>
      <c r="G203" s="222">
        <f t="shared" si="18"/>
        <v>0</v>
      </c>
      <c r="H203" s="223">
        <f t="shared" si="19"/>
        <v>0</v>
      </c>
      <c r="I203" s="222">
        <v>0</v>
      </c>
      <c r="J203" s="234">
        <v>0</v>
      </c>
      <c r="K203" s="235">
        <v>0</v>
      </c>
      <c r="L203" s="235">
        <v>0</v>
      </c>
      <c r="M203" s="222">
        <f t="shared" si="16"/>
        <v>0</v>
      </c>
      <c r="N203" s="223">
        <f t="shared" si="20"/>
        <v>0</v>
      </c>
      <c r="P203" s="194"/>
    </row>
    <row r="204" s="187" customFormat="1" ht="16.05" customHeight="1" spans="1:16">
      <c r="A204" s="218">
        <v>2013550</v>
      </c>
      <c r="B204" s="148" t="s">
        <v>110</v>
      </c>
      <c r="C204" s="222">
        <v>0</v>
      </c>
      <c r="D204" s="222">
        <v>0</v>
      </c>
      <c r="E204" s="222">
        <v>0</v>
      </c>
      <c r="F204" s="223">
        <f t="shared" si="17"/>
        <v>0</v>
      </c>
      <c r="G204" s="222">
        <f t="shared" si="18"/>
        <v>0</v>
      </c>
      <c r="H204" s="223">
        <f t="shared" si="19"/>
        <v>0</v>
      </c>
      <c r="I204" s="222">
        <v>0</v>
      </c>
      <c r="J204" s="234">
        <v>0</v>
      </c>
      <c r="K204" s="235">
        <v>0</v>
      </c>
      <c r="L204" s="235">
        <v>0</v>
      </c>
      <c r="M204" s="222">
        <f t="shared" si="16"/>
        <v>0</v>
      </c>
      <c r="N204" s="223">
        <f t="shared" si="20"/>
        <v>0</v>
      </c>
      <c r="P204" s="194"/>
    </row>
    <row r="205" s="187" customFormat="1" ht="16.05" customHeight="1" spans="1:16">
      <c r="A205" s="218">
        <v>2013599</v>
      </c>
      <c r="B205" s="148" t="s">
        <v>209</v>
      </c>
      <c r="C205" s="222">
        <v>0</v>
      </c>
      <c r="D205" s="222">
        <v>0</v>
      </c>
      <c r="E205" s="222">
        <v>0</v>
      </c>
      <c r="F205" s="223">
        <f t="shared" si="17"/>
        <v>0</v>
      </c>
      <c r="G205" s="222">
        <f t="shared" si="18"/>
        <v>0</v>
      </c>
      <c r="H205" s="223">
        <f t="shared" si="19"/>
        <v>0</v>
      </c>
      <c r="I205" s="222">
        <v>0</v>
      </c>
      <c r="J205" s="234">
        <v>0</v>
      </c>
      <c r="K205" s="235">
        <v>0</v>
      </c>
      <c r="L205" s="235">
        <v>0</v>
      </c>
      <c r="M205" s="222">
        <f t="shared" si="16"/>
        <v>0</v>
      </c>
      <c r="N205" s="223">
        <f t="shared" si="20"/>
        <v>0</v>
      </c>
      <c r="P205" s="194"/>
    </row>
    <row r="206" s="187" customFormat="1" ht="16.05" customHeight="1" spans="1:16">
      <c r="A206" s="218">
        <v>20136</v>
      </c>
      <c r="B206" s="219" t="s">
        <v>210</v>
      </c>
      <c r="C206" s="222">
        <v>1860</v>
      </c>
      <c r="D206" s="222">
        <v>2255.03</v>
      </c>
      <c r="E206" s="222">
        <v>1611</v>
      </c>
      <c r="F206" s="223">
        <f t="shared" si="17"/>
        <v>71.4402912599832</v>
      </c>
      <c r="G206" s="222">
        <f t="shared" si="18"/>
        <v>-249</v>
      </c>
      <c r="H206" s="223">
        <f t="shared" si="19"/>
        <v>-13.3870967741935</v>
      </c>
      <c r="I206" s="222">
        <v>1078.47</v>
      </c>
      <c r="J206" s="234">
        <v>1058.47</v>
      </c>
      <c r="K206" s="235">
        <v>0</v>
      </c>
      <c r="L206" s="235">
        <v>20</v>
      </c>
      <c r="M206" s="222">
        <f t="shared" si="16"/>
        <v>-1176.56</v>
      </c>
      <c r="N206" s="223">
        <f t="shared" si="20"/>
        <v>-52.1749156330514</v>
      </c>
      <c r="P206" s="194"/>
    </row>
    <row r="207" s="187" customFormat="1" ht="16.05" customHeight="1" spans="1:16">
      <c r="A207" s="218">
        <v>2013601</v>
      </c>
      <c r="B207" s="148" t="s">
        <v>101</v>
      </c>
      <c r="C207" s="222">
        <v>669</v>
      </c>
      <c r="D207" s="222">
        <v>722.29</v>
      </c>
      <c r="E207" s="222">
        <v>1094</v>
      </c>
      <c r="F207" s="223">
        <f t="shared" si="17"/>
        <v>151.462708884243</v>
      </c>
      <c r="G207" s="222">
        <f t="shared" si="18"/>
        <v>425</v>
      </c>
      <c r="H207" s="223">
        <f t="shared" si="19"/>
        <v>63.5276532137519</v>
      </c>
      <c r="I207" s="222">
        <v>752.11</v>
      </c>
      <c r="J207" s="234">
        <v>752.11</v>
      </c>
      <c r="K207" s="235">
        <v>0</v>
      </c>
      <c r="L207" s="235">
        <v>0</v>
      </c>
      <c r="M207" s="222">
        <f t="shared" si="16"/>
        <v>29.8200000000001</v>
      </c>
      <c r="N207" s="223">
        <f t="shared" si="20"/>
        <v>4.12853562973322</v>
      </c>
      <c r="P207" s="194"/>
    </row>
    <row r="208" s="187" customFormat="1" ht="16.05" customHeight="1" spans="1:16">
      <c r="A208" s="218">
        <v>2013602</v>
      </c>
      <c r="B208" s="148" t="s">
        <v>102</v>
      </c>
      <c r="C208" s="222">
        <v>1158</v>
      </c>
      <c r="D208" s="222">
        <v>1532.74</v>
      </c>
      <c r="E208" s="222">
        <v>517</v>
      </c>
      <c r="F208" s="223">
        <f t="shared" si="17"/>
        <v>33.7304435194488</v>
      </c>
      <c r="G208" s="222">
        <f t="shared" si="18"/>
        <v>-641</v>
      </c>
      <c r="H208" s="223">
        <f t="shared" si="19"/>
        <v>-55.3540587219344</v>
      </c>
      <c r="I208" s="222">
        <v>326.36</v>
      </c>
      <c r="J208" s="234">
        <v>306.36</v>
      </c>
      <c r="K208" s="235">
        <v>0</v>
      </c>
      <c r="L208" s="235">
        <v>20</v>
      </c>
      <c r="M208" s="222">
        <f t="shared" si="16"/>
        <v>-1206.38</v>
      </c>
      <c r="N208" s="223">
        <f t="shared" si="20"/>
        <v>-78.7074128684578</v>
      </c>
      <c r="P208" s="194"/>
    </row>
    <row r="209" s="187" customFormat="1" ht="16.05" customHeight="1" spans="1:16">
      <c r="A209" s="218">
        <v>2013603</v>
      </c>
      <c r="B209" s="148" t="s">
        <v>103</v>
      </c>
      <c r="C209" s="222">
        <v>0</v>
      </c>
      <c r="D209" s="222">
        <v>0</v>
      </c>
      <c r="E209" s="222">
        <v>0</v>
      </c>
      <c r="F209" s="223">
        <f t="shared" si="17"/>
        <v>0</v>
      </c>
      <c r="G209" s="222">
        <f t="shared" si="18"/>
        <v>0</v>
      </c>
      <c r="H209" s="223">
        <f t="shared" si="19"/>
        <v>0</v>
      </c>
      <c r="I209" s="222">
        <v>0</v>
      </c>
      <c r="J209" s="234">
        <v>0</v>
      </c>
      <c r="K209" s="235">
        <v>0</v>
      </c>
      <c r="L209" s="235">
        <v>0</v>
      </c>
      <c r="M209" s="222">
        <f t="shared" si="16"/>
        <v>0</v>
      </c>
      <c r="N209" s="223">
        <f t="shared" si="20"/>
        <v>0</v>
      </c>
      <c r="P209" s="194"/>
    </row>
    <row r="210" s="187" customFormat="1" ht="16.05" customHeight="1" spans="1:16">
      <c r="A210" s="218">
        <v>2013650</v>
      </c>
      <c r="B210" s="148" t="s">
        <v>110</v>
      </c>
      <c r="C210" s="222">
        <v>33</v>
      </c>
      <c r="D210" s="222">
        <v>0</v>
      </c>
      <c r="E210" s="222">
        <v>0</v>
      </c>
      <c r="F210" s="223">
        <f t="shared" si="17"/>
        <v>0</v>
      </c>
      <c r="G210" s="222">
        <f t="shared" si="18"/>
        <v>-33</v>
      </c>
      <c r="H210" s="223">
        <f t="shared" si="19"/>
        <v>-100</v>
      </c>
      <c r="I210" s="222">
        <v>0</v>
      </c>
      <c r="J210" s="234">
        <v>0</v>
      </c>
      <c r="K210" s="235">
        <v>0</v>
      </c>
      <c r="L210" s="235">
        <v>0</v>
      </c>
      <c r="M210" s="222">
        <f t="shared" si="16"/>
        <v>0</v>
      </c>
      <c r="N210" s="223">
        <f t="shared" si="20"/>
        <v>0</v>
      </c>
      <c r="P210" s="194"/>
    </row>
    <row r="211" s="187" customFormat="1" ht="16.05" customHeight="1" spans="1:16">
      <c r="A211" s="218">
        <v>2013699</v>
      </c>
      <c r="B211" s="148" t="s">
        <v>211</v>
      </c>
      <c r="C211" s="222">
        <v>0</v>
      </c>
      <c r="D211" s="222">
        <v>0</v>
      </c>
      <c r="E211" s="222">
        <v>0</v>
      </c>
      <c r="F211" s="223">
        <f t="shared" si="17"/>
        <v>0</v>
      </c>
      <c r="G211" s="222">
        <f t="shared" si="18"/>
        <v>0</v>
      </c>
      <c r="H211" s="223">
        <f t="shared" si="19"/>
        <v>0</v>
      </c>
      <c r="I211" s="222">
        <v>0</v>
      </c>
      <c r="J211" s="234">
        <v>0</v>
      </c>
      <c r="K211" s="235">
        <v>0</v>
      </c>
      <c r="L211" s="235">
        <v>0</v>
      </c>
      <c r="M211" s="222">
        <f t="shared" si="16"/>
        <v>0</v>
      </c>
      <c r="N211" s="223">
        <f t="shared" si="20"/>
        <v>0</v>
      </c>
      <c r="P211" s="194"/>
    </row>
    <row r="212" s="187" customFormat="1" ht="16.05" customHeight="1" spans="1:16">
      <c r="A212" s="218">
        <v>20137</v>
      </c>
      <c r="B212" s="219" t="s">
        <v>212</v>
      </c>
      <c r="C212" s="222">
        <v>0</v>
      </c>
      <c r="D212" s="222">
        <v>0</v>
      </c>
      <c r="E212" s="222">
        <v>0</v>
      </c>
      <c r="F212" s="223">
        <f t="shared" si="17"/>
        <v>0</v>
      </c>
      <c r="G212" s="222">
        <f t="shared" si="18"/>
        <v>0</v>
      </c>
      <c r="H212" s="223">
        <f t="shared" si="19"/>
        <v>0</v>
      </c>
      <c r="I212" s="222">
        <v>0</v>
      </c>
      <c r="J212" s="234">
        <v>0</v>
      </c>
      <c r="K212" s="235">
        <v>0</v>
      </c>
      <c r="L212" s="235">
        <v>0</v>
      </c>
      <c r="M212" s="222">
        <f t="shared" si="16"/>
        <v>0</v>
      </c>
      <c r="N212" s="223">
        <f t="shared" si="20"/>
        <v>0</v>
      </c>
      <c r="P212" s="194"/>
    </row>
    <row r="213" s="187" customFormat="1" ht="16.05" customHeight="1" spans="1:16">
      <c r="A213" s="218">
        <v>2013701</v>
      </c>
      <c r="B213" s="148" t="s">
        <v>101</v>
      </c>
      <c r="C213" s="222">
        <v>0</v>
      </c>
      <c r="D213" s="222">
        <v>0</v>
      </c>
      <c r="E213" s="222">
        <v>0</v>
      </c>
      <c r="F213" s="223">
        <f t="shared" si="17"/>
        <v>0</v>
      </c>
      <c r="G213" s="222">
        <f t="shared" si="18"/>
        <v>0</v>
      </c>
      <c r="H213" s="223">
        <f t="shared" si="19"/>
        <v>0</v>
      </c>
      <c r="I213" s="222">
        <v>0</v>
      </c>
      <c r="J213" s="234">
        <v>0</v>
      </c>
      <c r="K213" s="235">
        <v>0</v>
      </c>
      <c r="L213" s="235">
        <v>0</v>
      </c>
      <c r="M213" s="222">
        <f t="shared" si="16"/>
        <v>0</v>
      </c>
      <c r="N213" s="223">
        <f t="shared" si="20"/>
        <v>0</v>
      </c>
      <c r="P213" s="194"/>
    </row>
    <row r="214" s="187" customFormat="1" ht="16.05" customHeight="1" spans="1:16">
      <c r="A214" s="218">
        <v>2013702</v>
      </c>
      <c r="B214" s="148" t="s">
        <v>102</v>
      </c>
      <c r="C214" s="222">
        <v>0</v>
      </c>
      <c r="D214" s="222">
        <v>0</v>
      </c>
      <c r="E214" s="222">
        <v>0</v>
      </c>
      <c r="F214" s="223">
        <f t="shared" si="17"/>
        <v>0</v>
      </c>
      <c r="G214" s="222">
        <f t="shared" si="18"/>
        <v>0</v>
      </c>
      <c r="H214" s="223">
        <f t="shared" si="19"/>
        <v>0</v>
      </c>
      <c r="I214" s="222">
        <v>0</v>
      </c>
      <c r="J214" s="234">
        <v>0</v>
      </c>
      <c r="K214" s="235">
        <v>0</v>
      </c>
      <c r="L214" s="235">
        <v>0</v>
      </c>
      <c r="M214" s="222">
        <f t="shared" si="16"/>
        <v>0</v>
      </c>
      <c r="N214" s="223">
        <f t="shared" si="20"/>
        <v>0</v>
      </c>
      <c r="P214" s="194"/>
    </row>
    <row r="215" s="187" customFormat="1" ht="16.05" customHeight="1" spans="1:16">
      <c r="A215" s="218">
        <v>2013703</v>
      </c>
      <c r="B215" s="148" t="s">
        <v>103</v>
      </c>
      <c r="C215" s="222">
        <v>0</v>
      </c>
      <c r="D215" s="222">
        <v>0</v>
      </c>
      <c r="E215" s="222">
        <v>0</v>
      </c>
      <c r="F215" s="223">
        <f t="shared" si="17"/>
        <v>0</v>
      </c>
      <c r="G215" s="222">
        <f t="shared" si="18"/>
        <v>0</v>
      </c>
      <c r="H215" s="223">
        <f t="shared" si="19"/>
        <v>0</v>
      </c>
      <c r="I215" s="222">
        <v>0</v>
      </c>
      <c r="J215" s="234">
        <v>0</v>
      </c>
      <c r="K215" s="235">
        <v>0</v>
      </c>
      <c r="L215" s="235">
        <v>0</v>
      </c>
      <c r="M215" s="222">
        <f t="shared" si="16"/>
        <v>0</v>
      </c>
      <c r="N215" s="223">
        <f t="shared" si="20"/>
        <v>0</v>
      </c>
      <c r="P215" s="194"/>
    </row>
    <row r="216" s="187" customFormat="1" ht="16.05" customHeight="1" spans="1:16">
      <c r="A216" s="218">
        <v>2013704</v>
      </c>
      <c r="B216" s="148" t="s">
        <v>213</v>
      </c>
      <c r="C216" s="222">
        <v>0</v>
      </c>
      <c r="D216" s="222">
        <v>0</v>
      </c>
      <c r="E216" s="222">
        <v>0</v>
      </c>
      <c r="F216" s="223">
        <f t="shared" si="17"/>
        <v>0</v>
      </c>
      <c r="G216" s="222">
        <f t="shared" si="18"/>
        <v>0</v>
      </c>
      <c r="H216" s="223">
        <f t="shared" si="19"/>
        <v>0</v>
      </c>
      <c r="I216" s="222">
        <v>0</v>
      </c>
      <c r="J216" s="234">
        <v>0</v>
      </c>
      <c r="K216" s="235">
        <v>0</v>
      </c>
      <c r="L216" s="235">
        <v>0</v>
      </c>
      <c r="M216" s="222">
        <f t="shared" si="16"/>
        <v>0</v>
      </c>
      <c r="N216" s="223">
        <f t="shared" si="20"/>
        <v>0</v>
      </c>
      <c r="P216" s="194"/>
    </row>
    <row r="217" s="187" customFormat="1" ht="16.05" customHeight="1" spans="1:16">
      <c r="A217" s="218">
        <v>2013750</v>
      </c>
      <c r="B217" s="148" t="s">
        <v>110</v>
      </c>
      <c r="C217" s="222">
        <v>0</v>
      </c>
      <c r="D217" s="222">
        <v>0</v>
      </c>
      <c r="E217" s="222">
        <v>0</v>
      </c>
      <c r="F217" s="223">
        <f t="shared" si="17"/>
        <v>0</v>
      </c>
      <c r="G217" s="222">
        <f t="shared" si="18"/>
        <v>0</v>
      </c>
      <c r="H217" s="223">
        <f t="shared" si="19"/>
        <v>0</v>
      </c>
      <c r="I217" s="222">
        <v>0</v>
      </c>
      <c r="J217" s="234">
        <v>0</v>
      </c>
      <c r="K217" s="235">
        <v>0</v>
      </c>
      <c r="L217" s="235">
        <v>0</v>
      </c>
      <c r="M217" s="222">
        <f t="shared" si="16"/>
        <v>0</v>
      </c>
      <c r="N217" s="223">
        <f t="shared" si="20"/>
        <v>0</v>
      </c>
      <c r="P217" s="194"/>
    </row>
    <row r="218" s="187" customFormat="1" ht="16.05" customHeight="1" spans="1:16">
      <c r="A218" s="218">
        <v>2013799</v>
      </c>
      <c r="B218" s="148" t="s">
        <v>214</v>
      </c>
      <c r="C218" s="222">
        <v>0</v>
      </c>
      <c r="D218" s="222">
        <v>0</v>
      </c>
      <c r="E218" s="222">
        <v>0</v>
      </c>
      <c r="F218" s="223">
        <f t="shared" si="17"/>
        <v>0</v>
      </c>
      <c r="G218" s="222">
        <f t="shared" si="18"/>
        <v>0</v>
      </c>
      <c r="H218" s="223">
        <f t="shared" si="19"/>
        <v>0</v>
      </c>
      <c r="I218" s="222">
        <v>0</v>
      </c>
      <c r="J218" s="234">
        <v>0</v>
      </c>
      <c r="K218" s="235">
        <v>0</v>
      </c>
      <c r="L218" s="235">
        <v>0</v>
      </c>
      <c r="M218" s="222">
        <f t="shared" si="16"/>
        <v>0</v>
      </c>
      <c r="N218" s="223">
        <f t="shared" si="20"/>
        <v>0</v>
      </c>
      <c r="P218" s="194"/>
    </row>
    <row r="219" s="187" customFormat="1" ht="16.05" customHeight="1" spans="1:16">
      <c r="A219" s="218">
        <v>20138</v>
      </c>
      <c r="B219" s="219" t="s">
        <v>215</v>
      </c>
      <c r="C219" s="222">
        <v>2172</v>
      </c>
      <c r="D219" s="222">
        <v>2170.37</v>
      </c>
      <c r="E219" s="222">
        <v>2332</v>
      </c>
      <c r="F219" s="223">
        <f t="shared" si="17"/>
        <v>107.447117311795</v>
      </c>
      <c r="G219" s="222">
        <f t="shared" si="18"/>
        <v>160</v>
      </c>
      <c r="H219" s="223">
        <f t="shared" si="19"/>
        <v>7.36648250460405</v>
      </c>
      <c r="I219" s="222">
        <v>1792.38</v>
      </c>
      <c r="J219" s="234">
        <v>1792.38</v>
      </c>
      <c r="K219" s="235">
        <v>0</v>
      </c>
      <c r="L219" s="235">
        <v>0</v>
      </c>
      <c r="M219" s="222">
        <f t="shared" si="16"/>
        <v>-377.99</v>
      </c>
      <c r="N219" s="223">
        <f t="shared" si="20"/>
        <v>-17.4159244737072</v>
      </c>
      <c r="P219" s="194"/>
    </row>
    <row r="220" s="187" customFormat="1" ht="16.05" customHeight="1" spans="1:16">
      <c r="A220" s="218">
        <v>2013801</v>
      </c>
      <c r="B220" s="148" t="s">
        <v>101</v>
      </c>
      <c r="C220" s="222">
        <v>1881</v>
      </c>
      <c r="D220" s="222">
        <v>1815.97</v>
      </c>
      <c r="E220" s="222">
        <v>2086</v>
      </c>
      <c r="F220" s="223">
        <f t="shared" si="17"/>
        <v>114.869739037539</v>
      </c>
      <c r="G220" s="222">
        <f t="shared" si="18"/>
        <v>205</v>
      </c>
      <c r="H220" s="223">
        <f t="shared" si="19"/>
        <v>10.8984582668793</v>
      </c>
      <c r="I220" s="222">
        <v>1792.38</v>
      </c>
      <c r="J220" s="234">
        <v>1792.38</v>
      </c>
      <c r="K220" s="235">
        <v>0</v>
      </c>
      <c r="L220" s="235">
        <v>0</v>
      </c>
      <c r="M220" s="222">
        <f t="shared" si="16"/>
        <v>-23.5899999999999</v>
      </c>
      <c r="N220" s="223">
        <f t="shared" si="20"/>
        <v>-1.29903027032384</v>
      </c>
      <c r="P220" s="194"/>
    </row>
    <row r="221" s="187" customFormat="1" ht="16.05" customHeight="1" spans="1:16">
      <c r="A221" s="218">
        <v>2013802</v>
      </c>
      <c r="B221" s="148" t="s">
        <v>102</v>
      </c>
      <c r="C221" s="222">
        <v>46</v>
      </c>
      <c r="D221" s="222">
        <v>45</v>
      </c>
      <c r="E221" s="222">
        <v>39</v>
      </c>
      <c r="F221" s="223">
        <f t="shared" si="17"/>
        <v>86.6666666666667</v>
      </c>
      <c r="G221" s="222">
        <f t="shared" si="18"/>
        <v>-7</v>
      </c>
      <c r="H221" s="223">
        <f t="shared" si="19"/>
        <v>-15.2173913043478</v>
      </c>
      <c r="I221" s="222">
        <v>0</v>
      </c>
      <c r="J221" s="234">
        <v>0</v>
      </c>
      <c r="K221" s="235">
        <v>0</v>
      </c>
      <c r="L221" s="235">
        <v>0</v>
      </c>
      <c r="M221" s="222">
        <f t="shared" si="16"/>
        <v>-45</v>
      </c>
      <c r="N221" s="223">
        <f t="shared" si="20"/>
        <v>-100</v>
      </c>
      <c r="P221" s="194"/>
    </row>
    <row r="222" s="187" customFormat="1" ht="16.05" customHeight="1" spans="1:16">
      <c r="A222" s="218">
        <v>2013803</v>
      </c>
      <c r="B222" s="148" t="s">
        <v>103</v>
      </c>
      <c r="C222" s="222">
        <v>0</v>
      </c>
      <c r="D222" s="222">
        <v>0</v>
      </c>
      <c r="E222" s="222">
        <v>0</v>
      </c>
      <c r="F222" s="223">
        <f t="shared" si="17"/>
        <v>0</v>
      </c>
      <c r="G222" s="222">
        <f t="shared" si="18"/>
        <v>0</v>
      </c>
      <c r="H222" s="223">
        <f t="shared" si="19"/>
        <v>0</v>
      </c>
      <c r="I222" s="222">
        <v>0</v>
      </c>
      <c r="J222" s="234">
        <v>0</v>
      </c>
      <c r="K222" s="235">
        <v>0</v>
      </c>
      <c r="L222" s="235">
        <v>0</v>
      </c>
      <c r="M222" s="222">
        <f t="shared" si="16"/>
        <v>0</v>
      </c>
      <c r="N222" s="223">
        <f t="shared" si="20"/>
        <v>0</v>
      </c>
      <c r="P222" s="194"/>
    </row>
    <row r="223" s="187" customFormat="1" ht="16.05" customHeight="1" spans="1:16">
      <c r="A223" s="218">
        <v>2013804</v>
      </c>
      <c r="B223" s="148" t="s">
        <v>216</v>
      </c>
      <c r="C223" s="222">
        <v>93</v>
      </c>
      <c r="D223" s="222">
        <v>70</v>
      </c>
      <c r="E223" s="222">
        <v>53</v>
      </c>
      <c r="F223" s="223">
        <f t="shared" si="17"/>
        <v>75.7142857142857</v>
      </c>
      <c r="G223" s="222">
        <f t="shared" si="18"/>
        <v>-40</v>
      </c>
      <c r="H223" s="223">
        <f t="shared" si="19"/>
        <v>-43.010752688172</v>
      </c>
      <c r="I223" s="222">
        <v>0</v>
      </c>
      <c r="J223" s="234">
        <v>0</v>
      </c>
      <c r="K223" s="235">
        <v>0</v>
      </c>
      <c r="L223" s="235">
        <v>0</v>
      </c>
      <c r="M223" s="222">
        <f t="shared" si="16"/>
        <v>-70</v>
      </c>
      <c r="N223" s="223">
        <f t="shared" si="20"/>
        <v>-100</v>
      </c>
      <c r="P223" s="194"/>
    </row>
    <row r="224" s="187" customFormat="1" ht="16.05" customHeight="1" spans="1:16">
      <c r="A224" s="218">
        <v>2013805</v>
      </c>
      <c r="B224" s="148" t="s">
        <v>217</v>
      </c>
      <c r="C224" s="222">
        <v>52</v>
      </c>
      <c r="D224" s="222">
        <v>100</v>
      </c>
      <c r="E224" s="222">
        <v>63</v>
      </c>
      <c r="F224" s="223">
        <f t="shared" si="17"/>
        <v>63</v>
      </c>
      <c r="G224" s="222">
        <f t="shared" si="18"/>
        <v>11</v>
      </c>
      <c r="H224" s="223">
        <f t="shared" si="19"/>
        <v>21.1538461538462</v>
      </c>
      <c r="I224" s="222">
        <v>0</v>
      </c>
      <c r="J224" s="234">
        <v>0</v>
      </c>
      <c r="K224" s="235">
        <v>0</v>
      </c>
      <c r="L224" s="235">
        <v>0</v>
      </c>
      <c r="M224" s="222">
        <f t="shared" si="16"/>
        <v>-100</v>
      </c>
      <c r="N224" s="223">
        <f t="shared" si="20"/>
        <v>-100</v>
      </c>
      <c r="P224" s="194"/>
    </row>
    <row r="225" s="187" customFormat="1" ht="16.05" customHeight="1" spans="1:16">
      <c r="A225" s="218">
        <v>2013808</v>
      </c>
      <c r="B225" s="148" t="s">
        <v>142</v>
      </c>
      <c r="C225" s="222">
        <v>5</v>
      </c>
      <c r="D225" s="222">
        <v>4.5</v>
      </c>
      <c r="E225" s="222">
        <v>5</v>
      </c>
      <c r="F225" s="223">
        <f t="shared" si="17"/>
        <v>111.111111111111</v>
      </c>
      <c r="G225" s="222">
        <f t="shared" si="18"/>
        <v>0</v>
      </c>
      <c r="H225" s="223">
        <f t="shared" si="19"/>
        <v>0</v>
      </c>
      <c r="I225" s="222">
        <v>0</v>
      </c>
      <c r="J225" s="234">
        <v>0</v>
      </c>
      <c r="K225" s="235">
        <v>0</v>
      </c>
      <c r="L225" s="235">
        <v>0</v>
      </c>
      <c r="M225" s="222">
        <f t="shared" si="16"/>
        <v>-4.5</v>
      </c>
      <c r="N225" s="223">
        <f t="shared" si="20"/>
        <v>-100</v>
      </c>
      <c r="P225" s="194"/>
    </row>
    <row r="226" s="187" customFormat="1" ht="16.05" customHeight="1" spans="1:16">
      <c r="A226" s="218">
        <v>2013810</v>
      </c>
      <c r="B226" s="148" t="s">
        <v>218</v>
      </c>
      <c r="C226" s="222">
        <v>2</v>
      </c>
      <c r="D226" s="222">
        <v>4.5</v>
      </c>
      <c r="E226" s="222">
        <v>2</v>
      </c>
      <c r="F226" s="223">
        <f t="shared" si="17"/>
        <v>44.4444444444444</v>
      </c>
      <c r="G226" s="222">
        <f t="shared" si="18"/>
        <v>0</v>
      </c>
      <c r="H226" s="223">
        <f t="shared" si="19"/>
        <v>0</v>
      </c>
      <c r="I226" s="222">
        <v>0</v>
      </c>
      <c r="J226" s="234">
        <v>0</v>
      </c>
      <c r="K226" s="235">
        <v>0</v>
      </c>
      <c r="L226" s="235">
        <v>0</v>
      </c>
      <c r="M226" s="222">
        <f t="shared" si="16"/>
        <v>-4.5</v>
      </c>
      <c r="N226" s="223">
        <f t="shared" si="20"/>
        <v>-100</v>
      </c>
      <c r="P226" s="194"/>
    </row>
    <row r="227" s="187" customFormat="1" ht="16.05" customHeight="1" spans="1:16">
      <c r="A227" s="218">
        <v>2013812</v>
      </c>
      <c r="B227" s="148" t="s">
        <v>219</v>
      </c>
      <c r="C227" s="222">
        <v>1</v>
      </c>
      <c r="D227" s="222">
        <v>0.9</v>
      </c>
      <c r="E227" s="222">
        <v>1</v>
      </c>
      <c r="F227" s="223">
        <f t="shared" si="17"/>
        <v>111.111111111111</v>
      </c>
      <c r="G227" s="222">
        <f t="shared" si="18"/>
        <v>0</v>
      </c>
      <c r="H227" s="223">
        <f t="shared" si="19"/>
        <v>0</v>
      </c>
      <c r="I227" s="222">
        <v>0</v>
      </c>
      <c r="J227" s="234">
        <v>0</v>
      </c>
      <c r="K227" s="235">
        <v>0</v>
      </c>
      <c r="L227" s="235">
        <v>0</v>
      </c>
      <c r="M227" s="222">
        <f t="shared" si="16"/>
        <v>-0.9</v>
      </c>
      <c r="N227" s="223">
        <f t="shared" si="20"/>
        <v>-100</v>
      </c>
      <c r="P227" s="194"/>
    </row>
    <row r="228" s="187" customFormat="1" ht="16.05" customHeight="1" spans="1:16">
      <c r="A228" s="218">
        <v>2013813</v>
      </c>
      <c r="B228" s="148" t="s">
        <v>220</v>
      </c>
      <c r="C228" s="222">
        <v>1</v>
      </c>
      <c r="D228" s="222">
        <v>0.9</v>
      </c>
      <c r="E228" s="222">
        <v>1</v>
      </c>
      <c r="F228" s="223">
        <f t="shared" si="17"/>
        <v>111.111111111111</v>
      </c>
      <c r="G228" s="222">
        <f t="shared" si="18"/>
        <v>0</v>
      </c>
      <c r="H228" s="223">
        <f t="shared" si="19"/>
        <v>0</v>
      </c>
      <c r="I228" s="222">
        <v>0</v>
      </c>
      <c r="J228" s="234">
        <v>0</v>
      </c>
      <c r="K228" s="235">
        <v>0</v>
      </c>
      <c r="L228" s="235">
        <v>0</v>
      </c>
      <c r="M228" s="222">
        <f t="shared" si="16"/>
        <v>-0.9</v>
      </c>
      <c r="N228" s="223">
        <f t="shared" si="20"/>
        <v>-100</v>
      </c>
      <c r="P228" s="194"/>
    </row>
    <row r="229" s="187" customFormat="1" ht="16.05" customHeight="1" spans="1:16">
      <c r="A229" s="218">
        <v>2013814</v>
      </c>
      <c r="B229" s="148" t="s">
        <v>221</v>
      </c>
      <c r="C229" s="222">
        <v>1</v>
      </c>
      <c r="D229" s="222">
        <v>0.9</v>
      </c>
      <c r="E229" s="222">
        <v>0</v>
      </c>
      <c r="F229" s="223">
        <f t="shared" si="17"/>
        <v>0</v>
      </c>
      <c r="G229" s="222">
        <f t="shared" si="18"/>
        <v>-1</v>
      </c>
      <c r="H229" s="223">
        <f t="shared" si="19"/>
        <v>-100</v>
      </c>
      <c r="I229" s="222">
        <v>0</v>
      </c>
      <c r="J229" s="234">
        <v>0</v>
      </c>
      <c r="K229" s="235">
        <v>0</v>
      </c>
      <c r="L229" s="235">
        <v>0</v>
      </c>
      <c r="M229" s="222">
        <f t="shared" si="16"/>
        <v>-0.9</v>
      </c>
      <c r="N229" s="223">
        <f t="shared" si="20"/>
        <v>-100</v>
      </c>
      <c r="P229" s="194"/>
    </row>
    <row r="230" s="187" customFormat="1" ht="16.05" customHeight="1" spans="1:16">
      <c r="A230" s="218">
        <v>2013815</v>
      </c>
      <c r="B230" s="148" t="s">
        <v>222</v>
      </c>
      <c r="C230" s="222">
        <v>1</v>
      </c>
      <c r="D230" s="222">
        <v>2.7</v>
      </c>
      <c r="E230" s="222">
        <v>2</v>
      </c>
      <c r="F230" s="223">
        <f t="shared" si="17"/>
        <v>74.0740740740741</v>
      </c>
      <c r="G230" s="222">
        <f t="shared" si="18"/>
        <v>1</v>
      </c>
      <c r="H230" s="223">
        <f t="shared" si="19"/>
        <v>100</v>
      </c>
      <c r="I230" s="222">
        <v>0</v>
      </c>
      <c r="J230" s="234">
        <v>0</v>
      </c>
      <c r="K230" s="235">
        <v>0</v>
      </c>
      <c r="L230" s="235">
        <v>0</v>
      </c>
      <c r="M230" s="222">
        <f t="shared" si="16"/>
        <v>-2.7</v>
      </c>
      <c r="N230" s="223">
        <f t="shared" si="20"/>
        <v>-100</v>
      </c>
      <c r="P230" s="194"/>
    </row>
    <row r="231" s="187" customFormat="1" ht="16.05" customHeight="1" spans="1:16">
      <c r="A231" s="218">
        <v>2013816</v>
      </c>
      <c r="B231" s="148" t="s">
        <v>223</v>
      </c>
      <c r="C231" s="222">
        <v>80</v>
      </c>
      <c r="D231" s="222">
        <v>125</v>
      </c>
      <c r="E231" s="222">
        <v>80</v>
      </c>
      <c r="F231" s="223">
        <f t="shared" si="17"/>
        <v>64</v>
      </c>
      <c r="G231" s="222">
        <f t="shared" si="18"/>
        <v>0</v>
      </c>
      <c r="H231" s="223">
        <f t="shared" si="19"/>
        <v>0</v>
      </c>
      <c r="I231" s="222">
        <v>0</v>
      </c>
      <c r="J231" s="234">
        <v>0</v>
      </c>
      <c r="K231" s="235">
        <v>0</v>
      </c>
      <c r="L231" s="235">
        <v>0</v>
      </c>
      <c r="M231" s="222">
        <f t="shared" si="16"/>
        <v>-125</v>
      </c>
      <c r="N231" s="223">
        <f t="shared" si="20"/>
        <v>-100</v>
      </c>
      <c r="P231" s="194"/>
    </row>
    <row r="232" s="187" customFormat="1" ht="16.05" customHeight="1" spans="1:16">
      <c r="A232" s="218">
        <v>2013850</v>
      </c>
      <c r="B232" s="148" t="s">
        <v>110</v>
      </c>
      <c r="C232" s="222">
        <v>9</v>
      </c>
      <c r="D232" s="222">
        <v>0</v>
      </c>
      <c r="E232" s="222">
        <v>0</v>
      </c>
      <c r="F232" s="223">
        <f t="shared" si="17"/>
        <v>0</v>
      </c>
      <c r="G232" s="222">
        <f t="shared" si="18"/>
        <v>-9</v>
      </c>
      <c r="H232" s="223">
        <f t="shared" si="19"/>
        <v>-100</v>
      </c>
      <c r="I232" s="222">
        <v>0</v>
      </c>
      <c r="J232" s="234">
        <v>0</v>
      </c>
      <c r="K232" s="235">
        <v>0</v>
      </c>
      <c r="L232" s="235">
        <v>0</v>
      </c>
      <c r="M232" s="222">
        <f t="shared" ref="M232:M295" si="21">I232-D232</f>
        <v>0</v>
      </c>
      <c r="N232" s="223">
        <f t="shared" si="20"/>
        <v>0</v>
      </c>
      <c r="P232" s="194"/>
    </row>
    <row r="233" s="187" customFormat="1" ht="16.05" customHeight="1" spans="1:16">
      <c r="A233" s="218">
        <v>2013899</v>
      </c>
      <c r="B233" s="148" t="s">
        <v>224</v>
      </c>
      <c r="C233" s="222">
        <v>0</v>
      </c>
      <c r="D233" s="222">
        <v>0</v>
      </c>
      <c r="E233" s="222">
        <v>0</v>
      </c>
      <c r="F233" s="223">
        <f t="shared" si="17"/>
        <v>0</v>
      </c>
      <c r="G233" s="222">
        <f t="shared" si="18"/>
        <v>0</v>
      </c>
      <c r="H233" s="223">
        <f t="shared" si="19"/>
        <v>0</v>
      </c>
      <c r="I233" s="222">
        <v>0</v>
      </c>
      <c r="J233" s="234">
        <v>0</v>
      </c>
      <c r="K233" s="235">
        <v>0</v>
      </c>
      <c r="L233" s="235">
        <v>0</v>
      </c>
      <c r="M233" s="222">
        <f t="shared" si="21"/>
        <v>0</v>
      </c>
      <c r="N233" s="223">
        <f t="shared" si="20"/>
        <v>0</v>
      </c>
      <c r="P233" s="194"/>
    </row>
    <row r="234" s="187" customFormat="1" ht="16.05" customHeight="1" spans="1:16">
      <c r="A234" s="218">
        <v>20199</v>
      </c>
      <c r="B234" s="219" t="s">
        <v>225</v>
      </c>
      <c r="C234" s="222">
        <v>0</v>
      </c>
      <c r="D234" s="222">
        <v>0</v>
      </c>
      <c r="E234" s="222">
        <v>0</v>
      </c>
      <c r="F234" s="223">
        <f t="shared" si="17"/>
        <v>0</v>
      </c>
      <c r="G234" s="222">
        <f t="shared" si="18"/>
        <v>0</v>
      </c>
      <c r="H234" s="223">
        <f t="shared" si="19"/>
        <v>0</v>
      </c>
      <c r="I234" s="222">
        <v>0</v>
      </c>
      <c r="J234" s="234">
        <v>0</v>
      </c>
      <c r="K234" s="235">
        <v>0</v>
      </c>
      <c r="L234" s="235">
        <v>0</v>
      </c>
      <c r="M234" s="222">
        <f t="shared" si="21"/>
        <v>0</v>
      </c>
      <c r="N234" s="223">
        <f t="shared" si="20"/>
        <v>0</v>
      </c>
      <c r="P234" s="194"/>
    </row>
    <row r="235" s="187" customFormat="1" ht="16.05" customHeight="1" spans="1:16">
      <c r="A235" s="218">
        <v>2019901</v>
      </c>
      <c r="B235" s="148" t="s">
        <v>226</v>
      </c>
      <c r="C235" s="222">
        <v>0</v>
      </c>
      <c r="D235" s="222">
        <v>0</v>
      </c>
      <c r="E235" s="222">
        <v>0</v>
      </c>
      <c r="F235" s="223">
        <f t="shared" si="17"/>
        <v>0</v>
      </c>
      <c r="G235" s="222">
        <f t="shared" si="18"/>
        <v>0</v>
      </c>
      <c r="H235" s="223">
        <f t="shared" si="19"/>
        <v>0</v>
      </c>
      <c r="I235" s="222">
        <v>0</v>
      </c>
      <c r="J235" s="234">
        <v>0</v>
      </c>
      <c r="K235" s="235">
        <v>0</v>
      </c>
      <c r="L235" s="235">
        <v>0</v>
      </c>
      <c r="M235" s="222">
        <f t="shared" si="21"/>
        <v>0</v>
      </c>
      <c r="N235" s="223">
        <f t="shared" si="20"/>
        <v>0</v>
      </c>
      <c r="P235" s="194"/>
    </row>
    <row r="236" s="187" customFormat="1" ht="16.05" customHeight="1" spans="1:16">
      <c r="A236" s="218">
        <v>2019999</v>
      </c>
      <c r="B236" s="148" t="s">
        <v>227</v>
      </c>
      <c r="C236" s="222">
        <v>0</v>
      </c>
      <c r="D236" s="222">
        <v>0</v>
      </c>
      <c r="E236" s="222">
        <v>0</v>
      </c>
      <c r="F236" s="223">
        <f t="shared" si="17"/>
        <v>0</v>
      </c>
      <c r="G236" s="222">
        <f t="shared" si="18"/>
        <v>0</v>
      </c>
      <c r="H236" s="223">
        <f t="shared" si="19"/>
        <v>0</v>
      </c>
      <c r="I236" s="222">
        <v>0</v>
      </c>
      <c r="J236" s="234">
        <v>0</v>
      </c>
      <c r="K236" s="235">
        <v>0</v>
      </c>
      <c r="L236" s="235">
        <v>0</v>
      </c>
      <c r="M236" s="222">
        <f t="shared" si="21"/>
        <v>0</v>
      </c>
      <c r="N236" s="223">
        <f t="shared" si="20"/>
        <v>0</v>
      </c>
      <c r="P236" s="194"/>
    </row>
    <row r="237" s="187" customFormat="1" ht="16.05" customHeight="1" spans="1:16">
      <c r="A237" s="218">
        <v>202</v>
      </c>
      <c r="B237" s="219" t="s">
        <v>228</v>
      </c>
      <c r="C237" s="222">
        <v>0</v>
      </c>
      <c r="D237" s="222">
        <v>0</v>
      </c>
      <c r="E237" s="222">
        <v>0</v>
      </c>
      <c r="F237" s="223">
        <f t="shared" si="17"/>
        <v>0</v>
      </c>
      <c r="G237" s="222">
        <f t="shared" si="18"/>
        <v>0</v>
      </c>
      <c r="H237" s="223">
        <f t="shared" si="19"/>
        <v>0</v>
      </c>
      <c r="I237" s="222">
        <v>0</v>
      </c>
      <c r="J237" s="234">
        <v>0</v>
      </c>
      <c r="K237" s="235">
        <v>0</v>
      </c>
      <c r="L237" s="235">
        <v>0</v>
      </c>
      <c r="M237" s="222">
        <f t="shared" si="21"/>
        <v>0</v>
      </c>
      <c r="N237" s="223">
        <f t="shared" si="20"/>
        <v>0</v>
      </c>
      <c r="P237" s="194"/>
    </row>
    <row r="238" s="187" customFormat="1" ht="16.05" customHeight="1" spans="1:16">
      <c r="A238" s="218">
        <v>20201</v>
      </c>
      <c r="B238" s="219" t="s">
        <v>229</v>
      </c>
      <c r="C238" s="222">
        <v>0</v>
      </c>
      <c r="D238" s="222"/>
      <c r="E238" s="222"/>
      <c r="F238" s="223">
        <f t="shared" si="17"/>
        <v>0</v>
      </c>
      <c r="G238" s="222">
        <f t="shared" si="18"/>
        <v>0</v>
      </c>
      <c r="H238" s="223">
        <f t="shared" si="19"/>
        <v>0</v>
      </c>
      <c r="I238" s="222"/>
      <c r="J238" s="234"/>
      <c r="K238" s="235"/>
      <c r="L238" s="235"/>
      <c r="M238" s="222">
        <f t="shared" si="21"/>
        <v>0</v>
      </c>
      <c r="N238" s="223">
        <f t="shared" si="20"/>
        <v>0</v>
      </c>
      <c r="P238" s="194"/>
    </row>
    <row r="239" s="187" customFormat="1" ht="16.05" customHeight="1" spans="1:16">
      <c r="A239" s="218">
        <v>2020101</v>
      </c>
      <c r="B239" s="148" t="s">
        <v>101</v>
      </c>
      <c r="C239" s="222">
        <v>0</v>
      </c>
      <c r="D239" s="222"/>
      <c r="E239" s="222"/>
      <c r="F239" s="223">
        <f t="shared" si="17"/>
        <v>0</v>
      </c>
      <c r="G239" s="222">
        <f t="shared" si="18"/>
        <v>0</v>
      </c>
      <c r="H239" s="223">
        <f t="shared" si="19"/>
        <v>0</v>
      </c>
      <c r="I239" s="222"/>
      <c r="J239" s="234"/>
      <c r="K239" s="235"/>
      <c r="L239" s="235"/>
      <c r="M239" s="222">
        <f t="shared" si="21"/>
        <v>0</v>
      </c>
      <c r="N239" s="223">
        <f t="shared" si="20"/>
        <v>0</v>
      </c>
      <c r="P239" s="194"/>
    </row>
    <row r="240" s="187" customFormat="1" ht="16.05" customHeight="1" spans="1:16">
      <c r="A240" s="218">
        <v>2020102</v>
      </c>
      <c r="B240" s="148" t="s">
        <v>102</v>
      </c>
      <c r="C240" s="222">
        <v>0</v>
      </c>
      <c r="D240" s="222"/>
      <c r="E240" s="222"/>
      <c r="F240" s="223">
        <f t="shared" si="17"/>
        <v>0</v>
      </c>
      <c r="G240" s="222">
        <f t="shared" si="18"/>
        <v>0</v>
      </c>
      <c r="H240" s="223">
        <f t="shared" si="19"/>
        <v>0</v>
      </c>
      <c r="I240" s="222"/>
      <c r="J240" s="234"/>
      <c r="K240" s="235"/>
      <c r="L240" s="235"/>
      <c r="M240" s="222">
        <f t="shared" si="21"/>
        <v>0</v>
      </c>
      <c r="N240" s="223">
        <f t="shared" si="20"/>
        <v>0</v>
      </c>
      <c r="P240" s="194"/>
    </row>
    <row r="241" s="187" customFormat="1" ht="16.05" customHeight="1" spans="1:16">
      <c r="A241" s="218">
        <v>2020103</v>
      </c>
      <c r="B241" s="148" t="s">
        <v>103</v>
      </c>
      <c r="C241" s="222">
        <v>0</v>
      </c>
      <c r="D241" s="222"/>
      <c r="E241" s="222"/>
      <c r="F241" s="223">
        <f t="shared" si="17"/>
        <v>0</v>
      </c>
      <c r="G241" s="222">
        <f t="shared" si="18"/>
        <v>0</v>
      </c>
      <c r="H241" s="223">
        <f t="shared" si="19"/>
        <v>0</v>
      </c>
      <c r="I241" s="222"/>
      <c r="J241" s="234"/>
      <c r="K241" s="235"/>
      <c r="L241" s="235"/>
      <c r="M241" s="222">
        <f t="shared" si="21"/>
        <v>0</v>
      </c>
      <c r="N241" s="223">
        <f t="shared" si="20"/>
        <v>0</v>
      </c>
      <c r="P241" s="194"/>
    </row>
    <row r="242" s="187" customFormat="1" ht="16.05" customHeight="1" spans="1:16">
      <c r="A242" s="218">
        <v>2020104</v>
      </c>
      <c r="B242" s="148" t="s">
        <v>196</v>
      </c>
      <c r="C242" s="222">
        <v>0</v>
      </c>
      <c r="D242" s="222"/>
      <c r="E242" s="222"/>
      <c r="F242" s="223">
        <f t="shared" si="17"/>
        <v>0</v>
      </c>
      <c r="G242" s="222">
        <f t="shared" si="18"/>
        <v>0</v>
      </c>
      <c r="H242" s="223">
        <f t="shared" si="19"/>
        <v>0</v>
      </c>
      <c r="I242" s="222"/>
      <c r="J242" s="234"/>
      <c r="K242" s="235"/>
      <c r="L242" s="235"/>
      <c r="M242" s="222">
        <f t="shared" si="21"/>
        <v>0</v>
      </c>
      <c r="N242" s="223">
        <f t="shared" si="20"/>
        <v>0</v>
      </c>
      <c r="P242" s="194"/>
    </row>
    <row r="243" s="187" customFormat="1" ht="16.05" customHeight="1" spans="1:16">
      <c r="A243" s="218">
        <v>2020150</v>
      </c>
      <c r="B243" s="148" t="s">
        <v>110</v>
      </c>
      <c r="C243" s="222">
        <v>0</v>
      </c>
      <c r="D243" s="222"/>
      <c r="E243" s="222"/>
      <c r="F243" s="223">
        <f t="shared" si="17"/>
        <v>0</v>
      </c>
      <c r="G243" s="222">
        <f t="shared" si="18"/>
        <v>0</v>
      </c>
      <c r="H243" s="223">
        <f t="shared" si="19"/>
        <v>0</v>
      </c>
      <c r="I243" s="222"/>
      <c r="J243" s="234"/>
      <c r="K243" s="235"/>
      <c r="L243" s="235"/>
      <c r="M243" s="222">
        <f t="shared" si="21"/>
        <v>0</v>
      </c>
      <c r="N243" s="223">
        <f t="shared" si="20"/>
        <v>0</v>
      </c>
      <c r="P243" s="194"/>
    </row>
    <row r="244" s="187" customFormat="1" ht="16.05" customHeight="1" spans="1:16">
      <c r="A244" s="218">
        <v>2020199</v>
      </c>
      <c r="B244" s="148" t="s">
        <v>230</v>
      </c>
      <c r="C244" s="222">
        <v>0</v>
      </c>
      <c r="D244" s="222"/>
      <c r="E244" s="222"/>
      <c r="F244" s="223">
        <f t="shared" si="17"/>
        <v>0</v>
      </c>
      <c r="G244" s="222">
        <f t="shared" si="18"/>
        <v>0</v>
      </c>
      <c r="H244" s="223">
        <f t="shared" si="19"/>
        <v>0</v>
      </c>
      <c r="I244" s="222"/>
      <c r="J244" s="234"/>
      <c r="K244" s="235"/>
      <c r="L244" s="235"/>
      <c r="M244" s="222">
        <f t="shared" si="21"/>
        <v>0</v>
      </c>
      <c r="N244" s="223">
        <f t="shared" si="20"/>
        <v>0</v>
      </c>
      <c r="P244" s="194"/>
    </row>
    <row r="245" s="187" customFormat="1" ht="16.05" customHeight="1" spans="1:16">
      <c r="A245" s="218">
        <v>20202</v>
      </c>
      <c r="B245" s="219" t="s">
        <v>231</v>
      </c>
      <c r="C245" s="222">
        <v>0</v>
      </c>
      <c r="D245" s="222"/>
      <c r="E245" s="222"/>
      <c r="F245" s="223">
        <f t="shared" si="17"/>
        <v>0</v>
      </c>
      <c r="G245" s="222">
        <f t="shared" si="18"/>
        <v>0</v>
      </c>
      <c r="H245" s="223">
        <f t="shared" si="19"/>
        <v>0</v>
      </c>
      <c r="I245" s="222"/>
      <c r="J245" s="234"/>
      <c r="K245" s="235"/>
      <c r="L245" s="235"/>
      <c r="M245" s="222">
        <f t="shared" si="21"/>
        <v>0</v>
      </c>
      <c r="N245" s="223">
        <f t="shared" si="20"/>
        <v>0</v>
      </c>
      <c r="P245" s="194"/>
    </row>
    <row r="246" s="187" customFormat="1" ht="16.05" customHeight="1" spans="1:16">
      <c r="A246" s="218">
        <v>2020201</v>
      </c>
      <c r="B246" s="148" t="s">
        <v>232</v>
      </c>
      <c r="C246" s="222">
        <v>0</v>
      </c>
      <c r="D246" s="222"/>
      <c r="E246" s="222"/>
      <c r="F246" s="223">
        <f t="shared" si="17"/>
        <v>0</v>
      </c>
      <c r="G246" s="222">
        <f t="shared" si="18"/>
        <v>0</v>
      </c>
      <c r="H246" s="223">
        <f t="shared" si="19"/>
        <v>0</v>
      </c>
      <c r="I246" s="222"/>
      <c r="J246" s="234"/>
      <c r="K246" s="235"/>
      <c r="L246" s="235"/>
      <c r="M246" s="222">
        <f t="shared" si="21"/>
        <v>0</v>
      </c>
      <c r="N246" s="223">
        <f t="shared" si="20"/>
        <v>0</v>
      </c>
      <c r="P246" s="194"/>
    </row>
    <row r="247" s="187" customFormat="1" ht="16.05" customHeight="1" spans="1:16">
      <c r="A247" s="218">
        <v>2020202</v>
      </c>
      <c r="B247" s="148" t="s">
        <v>233</v>
      </c>
      <c r="C247" s="222">
        <v>0</v>
      </c>
      <c r="D247" s="222"/>
      <c r="E247" s="222"/>
      <c r="F247" s="223">
        <f t="shared" si="17"/>
        <v>0</v>
      </c>
      <c r="G247" s="222">
        <f t="shared" si="18"/>
        <v>0</v>
      </c>
      <c r="H247" s="223">
        <f t="shared" si="19"/>
        <v>0</v>
      </c>
      <c r="I247" s="222"/>
      <c r="J247" s="234"/>
      <c r="K247" s="235"/>
      <c r="L247" s="235"/>
      <c r="M247" s="222">
        <f t="shared" si="21"/>
        <v>0</v>
      </c>
      <c r="N247" s="223">
        <f t="shared" si="20"/>
        <v>0</v>
      </c>
      <c r="P247" s="194"/>
    </row>
    <row r="248" s="187" customFormat="1" ht="16.05" customHeight="1" spans="1:16">
      <c r="A248" s="218">
        <v>20203</v>
      </c>
      <c r="B248" s="219" t="s">
        <v>234</v>
      </c>
      <c r="C248" s="222">
        <v>0</v>
      </c>
      <c r="D248" s="222"/>
      <c r="E248" s="222"/>
      <c r="F248" s="223">
        <f t="shared" si="17"/>
        <v>0</v>
      </c>
      <c r="G248" s="222">
        <f t="shared" si="18"/>
        <v>0</v>
      </c>
      <c r="H248" s="223">
        <f t="shared" si="19"/>
        <v>0</v>
      </c>
      <c r="I248" s="222"/>
      <c r="J248" s="234"/>
      <c r="K248" s="235"/>
      <c r="L248" s="235"/>
      <c r="M248" s="222">
        <f t="shared" si="21"/>
        <v>0</v>
      </c>
      <c r="N248" s="223">
        <f t="shared" si="20"/>
        <v>0</v>
      </c>
      <c r="P248" s="194"/>
    </row>
    <row r="249" s="187" customFormat="1" ht="16.05" customHeight="1" spans="1:16">
      <c r="A249" s="218">
        <v>2020304</v>
      </c>
      <c r="B249" s="148" t="s">
        <v>235</v>
      </c>
      <c r="C249" s="222">
        <v>0</v>
      </c>
      <c r="D249" s="222"/>
      <c r="E249" s="222"/>
      <c r="F249" s="223">
        <f t="shared" si="17"/>
        <v>0</v>
      </c>
      <c r="G249" s="222">
        <f t="shared" si="18"/>
        <v>0</v>
      </c>
      <c r="H249" s="223">
        <f t="shared" si="19"/>
        <v>0</v>
      </c>
      <c r="I249" s="222"/>
      <c r="J249" s="234"/>
      <c r="K249" s="235"/>
      <c r="L249" s="235"/>
      <c r="M249" s="222">
        <f t="shared" si="21"/>
        <v>0</v>
      </c>
      <c r="N249" s="223">
        <f t="shared" si="20"/>
        <v>0</v>
      </c>
      <c r="P249" s="194"/>
    </row>
    <row r="250" s="187" customFormat="1" ht="16.05" customHeight="1" spans="1:16">
      <c r="A250" s="218">
        <v>2020306</v>
      </c>
      <c r="B250" s="148" t="s">
        <v>236</v>
      </c>
      <c r="C250" s="222">
        <v>0</v>
      </c>
      <c r="D250" s="222"/>
      <c r="E250" s="222"/>
      <c r="F250" s="223">
        <f t="shared" si="17"/>
        <v>0</v>
      </c>
      <c r="G250" s="222">
        <f t="shared" si="18"/>
        <v>0</v>
      </c>
      <c r="H250" s="223">
        <f t="shared" si="19"/>
        <v>0</v>
      </c>
      <c r="I250" s="222"/>
      <c r="J250" s="234"/>
      <c r="K250" s="235"/>
      <c r="L250" s="235"/>
      <c r="M250" s="222">
        <f t="shared" si="21"/>
        <v>0</v>
      </c>
      <c r="N250" s="223">
        <f t="shared" si="20"/>
        <v>0</v>
      </c>
      <c r="P250" s="194"/>
    </row>
    <row r="251" s="187" customFormat="1" ht="16.05" customHeight="1" spans="1:16">
      <c r="A251" s="218">
        <v>20204</v>
      </c>
      <c r="B251" s="219" t="s">
        <v>237</v>
      </c>
      <c r="C251" s="222">
        <v>0</v>
      </c>
      <c r="D251" s="222"/>
      <c r="E251" s="222"/>
      <c r="F251" s="223">
        <f t="shared" si="17"/>
        <v>0</v>
      </c>
      <c r="G251" s="222">
        <f t="shared" si="18"/>
        <v>0</v>
      </c>
      <c r="H251" s="223">
        <f t="shared" si="19"/>
        <v>0</v>
      </c>
      <c r="I251" s="222"/>
      <c r="J251" s="234"/>
      <c r="K251" s="235"/>
      <c r="L251" s="235"/>
      <c r="M251" s="222">
        <f t="shared" si="21"/>
        <v>0</v>
      </c>
      <c r="N251" s="223">
        <f t="shared" si="20"/>
        <v>0</v>
      </c>
      <c r="P251" s="194"/>
    </row>
    <row r="252" s="187" customFormat="1" ht="16.05" customHeight="1" spans="1:16">
      <c r="A252" s="218">
        <v>2020401</v>
      </c>
      <c r="B252" s="148" t="s">
        <v>238</v>
      </c>
      <c r="C252" s="222">
        <v>0</v>
      </c>
      <c r="D252" s="222"/>
      <c r="E252" s="222"/>
      <c r="F252" s="223">
        <f t="shared" si="17"/>
        <v>0</v>
      </c>
      <c r="G252" s="222">
        <f t="shared" si="18"/>
        <v>0</v>
      </c>
      <c r="H252" s="223">
        <f t="shared" si="19"/>
        <v>0</v>
      </c>
      <c r="I252" s="222"/>
      <c r="J252" s="234"/>
      <c r="K252" s="235"/>
      <c r="L252" s="235"/>
      <c r="M252" s="222">
        <f t="shared" si="21"/>
        <v>0</v>
      </c>
      <c r="N252" s="223">
        <f t="shared" si="20"/>
        <v>0</v>
      </c>
      <c r="P252" s="194"/>
    </row>
    <row r="253" s="187" customFormat="1" ht="16.05" customHeight="1" spans="1:16">
      <c r="A253" s="218">
        <v>2020402</v>
      </c>
      <c r="B253" s="148" t="s">
        <v>239</v>
      </c>
      <c r="C253" s="222">
        <v>0</v>
      </c>
      <c r="D253" s="222"/>
      <c r="E253" s="222"/>
      <c r="F253" s="223">
        <f t="shared" si="17"/>
        <v>0</v>
      </c>
      <c r="G253" s="222">
        <f t="shared" si="18"/>
        <v>0</v>
      </c>
      <c r="H253" s="223">
        <f t="shared" si="19"/>
        <v>0</v>
      </c>
      <c r="I253" s="222"/>
      <c r="J253" s="234"/>
      <c r="K253" s="235"/>
      <c r="L253" s="235"/>
      <c r="M253" s="222">
        <f t="shared" si="21"/>
        <v>0</v>
      </c>
      <c r="N253" s="223">
        <f t="shared" si="20"/>
        <v>0</v>
      </c>
      <c r="P253" s="194"/>
    </row>
    <row r="254" s="187" customFormat="1" ht="16.05" customHeight="1" spans="1:16">
      <c r="A254" s="218">
        <v>2020403</v>
      </c>
      <c r="B254" s="148" t="s">
        <v>240</v>
      </c>
      <c r="C254" s="222">
        <v>0</v>
      </c>
      <c r="D254" s="222"/>
      <c r="E254" s="222"/>
      <c r="F254" s="223">
        <f t="shared" si="17"/>
        <v>0</v>
      </c>
      <c r="G254" s="222">
        <f t="shared" si="18"/>
        <v>0</v>
      </c>
      <c r="H254" s="223">
        <f t="shared" si="19"/>
        <v>0</v>
      </c>
      <c r="I254" s="222"/>
      <c r="J254" s="234"/>
      <c r="K254" s="235"/>
      <c r="L254" s="235"/>
      <c r="M254" s="222">
        <f t="shared" si="21"/>
        <v>0</v>
      </c>
      <c r="N254" s="223">
        <f t="shared" si="20"/>
        <v>0</v>
      </c>
      <c r="P254" s="194"/>
    </row>
    <row r="255" s="187" customFormat="1" ht="16.05" customHeight="1" spans="1:16">
      <c r="A255" s="218">
        <v>2020404</v>
      </c>
      <c r="B255" s="148" t="s">
        <v>241</v>
      </c>
      <c r="C255" s="222">
        <v>0</v>
      </c>
      <c r="D255" s="222"/>
      <c r="E255" s="222"/>
      <c r="F255" s="223">
        <f t="shared" si="17"/>
        <v>0</v>
      </c>
      <c r="G255" s="222">
        <f t="shared" si="18"/>
        <v>0</v>
      </c>
      <c r="H255" s="223">
        <f t="shared" si="19"/>
        <v>0</v>
      </c>
      <c r="I255" s="222"/>
      <c r="J255" s="234"/>
      <c r="K255" s="235"/>
      <c r="L255" s="235"/>
      <c r="M255" s="222">
        <f t="shared" si="21"/>
        <v>0</v>
      </c>
      <c r="N255" s="223">
        <f t="shared" si="20"/>
        <v>0</v>
      </c>
      <c r="P255" s="194"/>
    </row>
    <row r="256" s="187" customFormat="1" ht="16.05" customHeight="1" spans="1:16">
      <c r="A256" s="218">
        <v>2020499</v>
      </c>
      <c r="B256" s="148" t="s">
        <v>242</v>
      </c>
      <c r="C256" s="222">
        <v>0</v>
      </c>
      <c r="D256" s="222"/>
      <c r="E256" s="222"/>
      <c r="F256" s="223">
        <f t="shared" si="17"/>
        <v>0</v>
      </c>
      <c r="G256" s="222">
        <f t="shared" si="18"/>
        <v>0</v>
      </c>
      <c r="H256" s="223">
        <f t="shared" si="19"/>
        <v>0</v>
      </c>
      <c r="I256" s="222"/>
      <c r="J256" s="234"/>
      <c r="K256" s="235"/>
      <c r="L256" s="235"/>
      <c r="M256" s="222">
        <f t="shared" si="21"/>
        <v>0</v>
      </c>
      <c r="N256" s="223">
        <f t="shared" si="20"/>
        <v>0</v>
      </c>
      <c r="P256" s="194"/>
    </row>
    <row r="257" s="187" customFormat="1" ht="16.05" customHeight="1" spans="1:16">
      <c r="A257" s="218">
        <v>20205</v>
      </c>
      <c r="B257" s="219" t="s">
        <v>243</v>
      </c>
      <c r="C257" s="222">
        <v>0</v>
      </c>
      <c r="D257" s="222">
        <v>0</v>
      </c>
      <c r="E257" s="222">
        <v>0</v>
      </c>
      <c r="F257" s="223">
        <f t="shared" si="17"/>
        <v>0</v>
      </c>
      <c r="G257" s="222">
        <f t="shared" si="18"/>
        <v>0</v>
      </c>
      <c r="H257" s="223">
        <f t="shared" si="19"/>
        <v>0</v>
      </c>
      <c r="I257" s="222">
        <v>0</v>
      </c>
      <c r="J257" s="234">
        <v>0</v>
      </c>
      <c r="K257" s="235">
        <v>0</v>
      </c>
      <c r="L257" s="235">
        <v>0</v>
      </c>
      <c r="M257" s="222">
        <f t="shared" si="21"/>
        <v>0</v>
      </c>
      <c r="N257" s="223">
        <f t="shared" si="20"/>
        <v>0</v>
      </c>
      <c r="P257" s="194"/>
    </row>
    <row r="258" s="187" customFormat="1" ht="16.05" customHeight="1" spans="1:16">
      <c r="A258" s="218">
        <v>2020503</v>
      </c>
      <c r="B258" s="148" t="s">
        <v>244</v>
      </c>
      <c r="C258" s="222">
        <v>0</v>
      </c>
      <c r="D258" s="222">
        <v>0</v>
      </c>
      <c r="E258" s="222">
        <v>0</v>
      </c>
      <c r="F258" s="223">
        <f t="shared" si="17"/>
        <v>0</v>
      </c>
      <c r="G258" s="222">
        <f t="shared" si="18"/>
        <v>0</v>
      </c>
      <c r="H258" s="223">
        <f t="shared" si="19"/>
        <v>0</v>
      </c>
      <c r="I258" s="222">
        <v>0</v>
      </c>
      <c r="J258" s="234">
        <v>0</v>
      </c>
      <c r="K258" s="235">
        <v>0</v>
      </c>
      <c r="L258" s="235">
        <v>0</v>
      </c>
      <c r="M258" s="222">
        <f t="shared" si="21"/>
        <v>0</v>
      </c>
      <c r="N258" s="223">
        <f t="shared" si="20"/>
        <v>0</v>
      </c>
      <c r="P258" s="194"/>
    </row>
    <row r="259" s="187" customFormat="1" ht="16.05" customHeight="1" spans="1:16">
      <c r="A259" s="218">
        <v>2020504</v>
      </c>
      <c r="B259" s="148" t="s">
        <v>245</v>
      </c>
      <c r="C259" s="222">
        <v>0</v>
      </c>
      <c r="D259" s="222">
        <v>0</v>
      </c>
      <c r="E259" s="222">
        <v>0</v>
      </c>
      <c r="F259" s="223">
        <f t="shared" si="17"/>
        <v>0</v>
      </c>
      <c r="G259" s="222">
        <f t="shared" si="18"/>
        <v>0</v>
      </c>
      <c r="H259" s="223">
        <f t="shared" si="19"/>
        <v>0</v>
      </c>
      <c r="I259" s="222">
        <v>0</v>
      </c>
      <c r="J259" s="234">
        <v>0</v>
      </c>
      <c r="K259" s="235">
        <v>0</v>
      </c>
      <c r="L259" s="235">
        <v>0</v>
      </c>
      <c r="M259" s="222">
        <f t="shared" si="21"/>
        <v>0</v>
      </c>
      <c r="N259" s="223">
        <f t="shared" si="20"/>
        <v>0</v>
      </c>
      <c r="P259" s="194"/>
    </row>
    <row r="260" s="187" customFormat="1" ht="16.05" customHeight="1" spans="1:16">
      <c r="A260" s="218">
        <v>2020505</v>
      </c>
      <c r="B260" s="148" t="s">
        <v>246</v>
      </c>
      <c r="C260" s="222">
        <v>0</v>
      </c>
      <c r="D260" s="222">
        <v>0</v>
      </c>
      <c r="E260" s="222">
        <v>0</v>
      </c>
      <c r="F260" s="223">
        <f t="shared" ref="F260:F323" si="22">IFERROR((E260/D260*100),0)</f>
        <v>0</v>
      </c>
      <c r="G260" s="222">
        <f t="shared" ref="G260:G323" si="23">E260-C260</f>
        <v>0</v>
      </c>
      <c r="H260" s="223">
        <f t="shared" si="19"/>
        <v>0</v>
      </c>
      <c r="I260" s="222">
        <v>0</v>
      </c>
      <c r="J260" s="234">
        <v>0</v>
      </c>
      <c r="K260" s="235">
        <v>0</v>
      </c>
      <c r="L260" s="235">
        <v>0</v>
      </c>
      <c r="M260" s="222">
        <f t="shared" si="21"/>
        <v>0</v>
      </c>
      <c r="N260" s="223">
        <f t="shared" si="20"/>
        <v>0</v>
      </c>
      <c r="P260" s="194"/>
    </row>
    <row r="261" s="187" customFormat="1" ht="16.05" customHeight="1" spans="1:16">
      <c r="A261" s="218">
        <v>2020599</v>
      </c>
      <c r="B261" s="148" t="s">
        <v>247</v>
      </c>
      <c r="C261" s="222">
        <v>0</v>
      </c>
      <c r="D261" s="222">
        <v>0</v>
      </c>
      <c r="E261" s="222">
        <v>0</v>
      </c>
      <c r="F261" s="223">
        <f t="shared" si="22"/>
        <v>0</v>
      </c>
      <c r="G261" s="222">
        <f t="shared" si="23"/>
        <v>0</v>
      </c>
      <c r="H261" s="223">
        <f t="shared" ref="H261:H324" si="24">IFERROR((G261/C261*100),0)</f>
        <v>0</v>
      </c>
      <c r="I261" s="222">
        <v>0</v>
      </c>
      <c r="J261" s="234">
        <v>0</v>
      </c>
      <c r="K261" s="235">
        <v>0</v>
      </c>
      <c r="L261" s="235">
        <v>0</v>
      </c>
      <c r="M261" s="222">
        <f t="shared" si="21"/>
        <v>0</v>
      </c>
      <c r="N261" s="223">
        <f t="shared" ref="N261:N324" si="25">IFERROR((M261/D261*100),0)</f>
        <v>0</v>
      </c>
      <c r="P261" s="194"/>
    </row>
    <row r="262" s="187" customFormat="1" ht="16.05" customHeight="1" spans="1:16">
      <c r="A262" s="218">
        <v>20206</v>
      </c>
      <c r="B262" s="219" t="s">
        <v>248</v>
      </c>
      <c r="C262" s="222">
        <v>0</v>
      </c>
      <c r="D262" s="222">
        <v>0</v>
      </c>
      <c r="E262" s="222">
        <v>0</v>
      </c>
      <c r="F262" s="223">
        <f t="shared" si="22"/>
        <v>0</v>
      </c>
      <c r="G262" s="222">
        <f t="shared" si="23"/>
        <v>0</v>
      </c>
      <c r="H262" s="223">
        <f t="shared" si="24"/>
        <v>0</v>
      </c>
      <c r="I262" s="222">
        <v>0</v>
      </c>
      <c r="J262" s="234">
        <v>0</v>
      </c>
      <c r="K262" s="235">
        <v>0</v>
      </c>
      <c r="L262" s="235">
        <v>0</v>
      </c>
      <c r="M262" s="222">
        <f t="shared" si="21"/>
        <v>0</v>
      </c>
      <c r="N262" s="223">
        <f t="shared" si="25"/>
        <v>0</v>
      </c>
      <c r="P262" s="194"/>
    </row>
    <row r="263" s="187" customFormat="1" ht="16.05" customHeight="1" spans="1:16">
      <c r="A263" s="218">
        <v>2020601</v>
      </c>
      <c r="B263" s="148" t="s">
        <v>249</v>
      </c>
      <c r="C263" s="222">
        <v>0</v>
      </c>
      <c r="D263" s="222">
        <v>0</v>
      </c>
      <c r="E263" s="222">
        <v>0</v>
      </c>
      <c r="F263" s="223">
        <f t="shared" si="22"/>
        <v>0</v>
      </c>
      <c r="G263" s="222">
        <f t="shared" si="23"/>
        <v>0</v>
      </c>
      <c r="H263" s="223">
        <f t="shared" si="24"/>
        <v>0</v>
      </c>
      <c r="I263" s="222">
        <v>0</v>
      </c>
      <c r="J263" s="234">
        <v>0</v>
      </c>
      <c r="K263" s="235">
        <v>0</v>
      </c>
      <c r="L263" s="235">
        <v>0</v>
      </c>
      <c r="M263" s="222">
        <f t="shared" si="21"/>
        <v>0</v>
      </c>
      <c r="N263" s="223">
        <f t="shared" si="25"/>
        <v>0</v>
      </c>
      <c r="P263" s="194"/>
    </row>
    <row r="264" s="187" customFormat="1" ht="16.05" customHeight="1" spans="1:16">
      <c r="A264" s="218">
        <v>20207</v>
      </c>
      <c r="B264" s="219" t="s">
        <v>250</v>
      </c>
      <c r="C264" s="222">
        <v>0</v>
      </c>
      <c r="D264" s="222"/>
      <c r="E264" s="222"/>
      <c r="F264" s="223">
        <f t="shared" si="22"/>
        <v>0</v>
      </c>
      <c r="G264" s="222">
        <f t="shared" si="23"/>
        <v>0</v>
      </c>
      <c r="H264" s="223">
        <f t="shared" si="24"/>
        <v>0</v>
      </c>
      <c r="I264" s="222"/>
      <c r="J264" s="234"/>
      <c r="K264" s="235"/>
      <c r="L264" s="235"/>
      <c r="M264" s="222">
        <f t="shared" si="21"/>
        <v>0</v>
      </c>
      <c r="N264" s="223">
        <f t="shared" si="25"/>
        <v>0</v>
      </c>
      <c r="P264" s="194"/>
    </row>
    <row r="265" s="187" customFormat="1" ht="16.05" customHeight="1" spans="1:16">
      <c r="A265" s="218">
        <v>2020701</v>
      </c>
      <c r="B265" s="148" t="s">
        <v>251</v>
      </c>
      <c r="C265" s="222">
        <v>0</v>
      </c>
      <c r="D265" s="222"/>
      <c r="E265" s="222"/>
      <c r="F265" s="223">
        <f t="shared" si="22"/>
        <v>0</v>
      </c>
      <c r="G265" s="222">
        <f t="shared" si="23"/>
        <v>0</v>
      </c>
      <c r="H265" s="223">
        <f t="shared" si="24"/>
        <v>0</v>
      </c>
      <c r="I265" s="222"/>
      <c r="J265" s="234"/>
      <c r="K265" s="235"/>
      <c r="L265" s="235"/>
      <c r="M265" s="222">
        <f t="shared" si="21"/>
        <v>0</v>
      </c>
      <c r="N265" s="223">
        <f t="shared" si="25"/>
        <v>0</v>
      </c>
      <c r="P265" s="194"/>
    </row>
    <row r="266" s="187" customFormat="1" ht="16.05" customHeight="1" spans="1:16">
      <c r="A266" s="218">
        <v>2020702</v>
      </c>
      <c r="B266" s="148" t="s">
        <v>252</v>
      </c>
      <c r="C266" s="222">
        <v>0</v>
      </c>
      <c r="D266" s="222"/>
      <c r="E266" s="222"/>
      <c r="F266" s="223">
        <f t="shared" si="22"/>
        <v>0</v>
      </c>
      <c r="G266" s="222">
        <f t="shared" si="23"/>
        <v>0</v>
      </c>
      <c r="H266" s="223">
        <f t="shared" si="24"/>
        <v>0</v>
      </c>
      <c r="I266" s="222"/>
      <c r="J266" s="234"/>
      <c r="K266" s="235"/>
      <c r="L266" s="235"/>
      <c r="M266" s="222">
        <f t="shared" si="21"/>
        <v>0</v>
      </c>
      <c r="N266" s="223">
        <f t="shared" si="25"/>
        <v>0</v>
      </c>
      <c r="P266" s="194"/>
    </row>
    <row r="267" s="187" customFormat="1" ht="16.05" customHeight="1" spans="1:16">
      <c r="A267" s="218">
        <v>2020703</v>
      </c>
      <c r="B267" s="148" t="s">
        <v>253</v>
      </c>
      <c r="C267" s="222">
        <v>0</v>
      </c>
      <c r="D267" s="222"/>
      <c r="E267" s="222"/>
      <c r="F267" s="223">
        <f t="shared" si="22"/>
        <v>0</v>
      </c>
      <c r="G267" s="222">
        <f t="shared" si="23"/>
        <v>0</v>
      </c>
      <c r="H267" s="223">
        <f t="shared" si="24"/>
        <v>0</v>
      </c>
      <c r="I267" s="222"/>
      <c r="J267" s="234"/>
      <c r="K267" s="235"/>
      <c r="L267" s="235"/>
      <c r="M267" s="222">
        <f t="shared" si="21"/>
        <v>0</v>
      </c>
      <c r="N267" s="223">
        <f t="shared" si="25"/>
        <v>0</v>
      </c>
      <c r="P267" s="194"/>
    </row>
    <row r="268" s="187" customFormat="1" ht="16.05" customHeight="1" spans="1:16">
      <c r="A268" s="218">
        <v>2020799</v>
      </c>
      <c r="B268" s="148" t="s">
        <v>254</v>
      </c>
      <c r="C268" s="222">
        <v>0</v>
      </c>
      <c r="D268" s="222"/>
      <c r="E268" s="222"/>
      <c r="F268" s="223">
        <f t="shared" si="22"/>
        <v>0</v>
      </c>
      <c r="G268" s="222">
        <f t="shared" si="23"/>
        <v>0</v>
      </c>
      <c r="H268" s="223">
        <f t="shared" si="24"/>
        <v>0</v>
      </c>
      <c r="I268" s="222"/>
      <c r="J268" s="234"/>
      <c r="K268" s="235"/>
      <c r="L268" s="235"/>
      <c r="M268" s="222">
        <f t="shared" si="21"/>
        <v>0</v>
      </c>
      <c r="N268" s="223">
        <f t="shared" si="25"/>
        <v>0</v>
      </c>
      <c r="P268" s="194"/>
    </row>
    <row r="269" s="187" customFormat="1" ht="16.05" customHeight="1" spans="1:16">
      <c r="A269" s="218">
        <v>20208</v>
      </c>
      <c r="B269" s="219" t="s">
        <v>255</v>
      </c>
      <c r="C269" s="222">
        <v>0</v>
      </c>
      <c r="D269" s="222"/>
      <c r="E269" s="222"/>
      <c r="F269" s="223">
        <f t="shared" si="22"/>
        <v>0</v>
      </c>
      <c r="G269" s="222">
        <f t="shared" si="23"/>
        <v>0</v>
      </c>
      <c r="H269" s="223">
        <f t="shared" si="24"/>
        <v>0</v>
      </c>
      <c r="I269" s="222"/>
      <c r="J269" s="234"/>
      <c r="K269" s="235"/>
      <c r="L269" s="235"/>
      <c r="M269" s="222">
        <f t="shared" si="21"/>
        <v>0</v>
      </c>
      <c r="N269" s="223">
        <f t="shared" si="25"/>
        <v>0</v>
      </c>
      <c r="P269" s="194"/>
    </row>
    <row r="270" s="187" customFormat="1" ht="16.05" customHeight="1" spans="1:16">
      <c r="A270" s="218">
        <v>2020801</v>
      </c>
      <c r="B270" s="148" t="s">
        <v>101</v>
      </c>
      <c r="C270" s="222">
        <v>0</v>
      </c>
      <c r="D270" s="222"/>
      <c r="E270" s="222"/>
      <c r="F270" s="223">
        <f t="shared" si="22"/>
        <v>0</v>
      </c>
      <c r="G270" s="222">
        <f t="shared" si="23"/>
        <v>0</v>
      </c>
      <c r="H270" s="223">
        <f t="shared" si="24"/>
        <v>0</v>
      </c>
      <c r="I270" s="222"/>
      <c r="J270" s="234"/>
      <c r="K270" s="235"/>
      <c r="L270" s="235"/>
      <c r="M270" s="222">
        <f t="shared" si="21"/>
        <v>0</v>
      </c>
      <c r="N270" s="223">
        <f t="shared" si="25"/>
        <v>0</v>
      </c>
      <c r="P270" s="194"/>
    </row>
    <row r="271" s="187" customFormat="1" ht="16.05" customHeight="1" spans="1:16">
      <c r="A271" s="218">
        <v>2020802</v>
      </c>
      <c r="B271" s="148" t="s">
        <v>102</v>
      </c>
      <c r="C271" s="222">
        <v>0</v>
      </c>
      <c r="D271" s="222"/>
      <c r="E271" s="222"/>
      <c r="F271" s="223">
        <f t="shared" si="22"/>
        <v>0</v>
      </c>
      <c r="G271" s="222">
        <f t="shared" si="23"/>
        <v>0</v>
      </c>
      <c r="H271" s="223">
        <f t="shared" si="24"/>
        <v>0</v>
      </c>
      <c r="I271" s="222"/>
      <c r="J271" s="234"/>
      <c r="K271" s="235"/>
      <c r="L271" s="235"/>
      <c r="M271" s="222">
        <f t="shared" si="21"/>
        <v>0</v>
      </c>
      <c r="N271" s="223">
        <f t="shared" si="25"/>
        <v>0</v>
      </c>
      <c r="P271" s="194"/>
    </row>
    <row r="272" s="187" customFormat="1" ht="16.05" customHeight="1" spans="1:16">
      <c r="A272" s="218">
        <v>2020803</v>
      </c>
      <c r="B272" s="148" t="s">
        <v>103</v>
      </c>
      <c r="C272" s="222">
        <v>0</v>
      </c>
      <c r="D272" s="222"/>
      <c r="E272" s="222"/>
      <c r="F272" s="223">
        <f t="shared" si="22"/>
        <v>0</v>
      </c>
      <c r="G272" s="222">
        <f t="shared" si="23"/>
        <v>0</v>
      </c>
      <c r="H272" s="223">
        <f t="shared" si="24"/>
        <v>0</v>
      </c>
      <c r="I272" s="222"/>
      <c r="J272" s="234"/>
      <c r="K272" s="235"/>
      <c r="L272" s="235"/>
      <c r="M272" s="222">
        <f t="shared" si="21"/>
        <v>0</v>
      </c>
      <c r="N272" s="223">
        <f t="shared" si="25"/>
        <v>0</v>
      </c>
      <c r="P272" s="194"/>
    </row>
    <row r="273" s="187" customFormat="1" ht="16.05" customHeight="1" spans="1:16">
      <c r="A273" s="218">
        <v>2020850</v>
      </c>
      <c r="B273" s="148" t="s">
        <v>110</v>
      </c>
      <c r="C273" s="222">
        <v>0</v>
      </c>
      <c r="D273" s="222"/>
      <c r="E273" s="222"/>
      <c r="F273" s="223">
        <f t="shared" si="22"/>
        <v>0</v>
      </c>
      <c r="G273" s="222">
        <f t="shared" si="23"/>
        <v>0</v>
      </c>
      <c r="H273" s="223">
        <f t="shared" si="24"/>
        <v>0</v>
      </c>
      <c r="I273" s="222"/>
      <c r="J273" s="234"/>
      <c r="K273" s="235"/>
      <c r="L273" s="235"/>
      <c r="M273" s="222">
        <f t="shared" si="21"/>
        <v>0</v>
      </c>
      <c r="N273" s="223">
        <f t="shared" si="25"/>
        <v>0</v>
      </c>
      <c r="P273" s="194"/>
    </row>
    <row r="274" s="187" customFormat="1" ht="16.05" customHeight="1" spans="1:16">
      <c r="A274" s="218">
        <v>2020899</v>
      </c>
      <c r="B274" s="148" t="s">
        <v>256</v>
      </c>
      <c r="C274" s="222">
        <v>0</v>
      </c>
      <c r="D274" s="222"/>
      <c r="E274" s="222"/>
      <c r="F274" s="223">
        <f t="shared" si="22"/>
        <v>0</v>
      </c>
      <c r="G274" s="222">
        <f t="shared" si="23"/>
        <v>0</v>
      </c>
      <c r="H274" s="223">
        <f t="shared" si="24"/>
        <v>0</v>
      </c>
      <c r="I274" s="222"/>
      <c r="J274" s="234"/>
      <c r="K274" s="235"/>
      <c r="L274" s="235"/>
      <c r="M274" s="222">
        <f t="shared" si="21"/>
        <v>0</v>
      </c>
      <c r="N274" s="223">
        <f t="shared" si="25"/>
        <v>0</v>
      </c>
      <c r="P274" s="194"/>
    </row>
    <row r="275" s="187" customFormat="1" ht="16.05" customHeight="1" spans="1:16">
      <c r="A275" s="218">
        <v>20299</v>
      </c>
      <c r="B275" s="219" t="s">
        <v>257</v>
      </c>
      <c r="C275" s="222">
        <v>0</v>
      </c>
      <c r="D275" s="222">
        <v>0</v>
      </c>
      <c r="E275" s="222">
        <v>0</v>
      </c>
      <c r="F275" s="223">
        <f t="shared" si="22"/>
        <v>0</v>
      </c>
      <c r="G275" s="222">
        <f t="shared" si="23"/>
        <v>0</v>
      </c>
      <c r="H275" s="223">
        <f t="shared" si="24"/>
        <v>0</v>
      </c>
      <c r="I275" s="222">
        <v>0</v>
      </c>
      <c r="J275" s="234">
        <v>0</v>
      </c>
      <c r="K275" s="235">
        <v>0</v>
      </c>
      <c r="L275" s="235">
        <v>0</v>
      </c>
      <c r="M275" s="222">
        <f t="shared" si="21"/>
        <v>0</v>
      </c>
      <c r="N275" s="223">
        <f t="shared" si="25"/>
        <v>0</v>
      </c>
      <c r="P275" s="194"/>
    </row>
    <row r="276" s="187" customFormat="1" ht="16.05" customHeight="1" spans="1:16">
      <c r="A276" s="218">
        <v>2029999</v>
      </c>
      <c r="B276" s="219" t="s">
        <v>258</v>
      </c>
      <c r="C276" s="222">
        <v>0</v>
      </c>
      <c r="D276" s="222">
        <v>0</v>
      </c>
      <c r="E276" s="222">
        <v>0</v>
      </c>
      <c r="F276" s="223">
        <f t="shared" si="22"/>
        <v>0</v>
      </c>
      <c r="G276" s="222">
        <f t="shared" si="23"/>
        <v>0</v>
      </c>
      <c r="H276" s="223">
        <f t="shared" si="24"/>
        <v>0</v>
      </c>
      <c r="I276" s="222">
        <v>0</v>
      </c>
      <c r="J276" s="234">
        <v>0</v>
      </c>
      <c r="K276" s="235">
        <v>0</v>
      </c>
      <c r="L276" s="235">
        <v>0</v>
      </c>
      <c r="M276" s="222">
        <f t="shared" si="21"/>
        <v>0</v>
      </c>
      <c r="N276" s="223">
        <f t="shared" si="25"/>
        <v>0</v>
      </c>
      <c r="P276" s="194"/>
    </row>
    <row r="277" s="187" customFormat="1" ht="16.05" customHeight="1" spans="1:16">
      <c r="A277" s="218">
        <v>203</v>
      </c>
      <c r="B277" s="219" t="s">
        <v>259</v>
      </c>
      <c r="C277" s="222">
        <v>357</v>
      </c>
      <c r="D277" s="222">
        <v>444.34</v>
      </c>
      <c r="E277" s="222">
        <v>339</v>
      </c>
      <c r="F277" s="223">
        <f t="shared" si="22"/>
        <v>76.292928838277</v>
      </c>
      <c r="G277" s="222">
        <f t="shared" si="23"/>
        <v>-18</v>
      </c>
      <c r="H277" s="223">
        <f t="shared" si="24"/>
        <v>-5.04201680672269</v>
      </c>
      <c r="I277" s="222">
        <v>265.1</v>
      </c>
      <c r="J277" s="234">
        <v>192.1</v>
      </c>
      <c r="K277" s="235">
        <v>73</v>
      </c>
      <c r="L277" s="235">
        <v>0</v>
      </c>
      <c r="M277" s="222">
        <f t="shared" si="21"/>
        <v>-179.24</v>
      </c>
      <c r="N277" s="223">
        <f t="shared" si="25"/>
        <v>-40.3384795426925</v>
      </c>
      <c r="P277" s="194"/>
    </row>
    <row r="278" s="187" customFormat="1" ht="16.05" customHeight="1" spans="1:16">
      <c r="A278" s="218">
        <v>20301</v>
      </c>
      <c r="B278" s="219" t="s">
        <v>260</v>
      </c>
      <c r="C278" s="222">
        <v>0</v>
      </c>
      <c r="D278" s="222">
        <v>0</v>
      </c>
      <c r="E278" s="222">
        <v>0</v>
      </c>
      <c r="F278" s="223">
        <f t="shared" si="22"/>
        <v>0</v>
      </c>
      <c r="G278" s="222">
        <f t="shared" si="23"/>
        <v>0</v>
      </c>
      <c r="H278" s="223">
        <f t="shared" si="24"/>
        <v>0</v>
      </c>
      <c r="I278" s="222">
        <v>0</v>
      </c>
      <c r="J278" s="234">
        <v>0</v>
      </c>
      <c r="K278" s="235">
        <v>0</v>
      </c>
      <c r="L278" s="235">
        <v>0</v>
      </c>
      <c r="M278" s="222">
        <f t="shared" si="21"/>
        <v>0</v>
      </c>
      <c r="N278" s="223">
        <f t="shared" si="25"/>
        <v>0</v>
      </c>
      <c r="P278" s="194"/>
    </row>
    <row r="279" s="187" customFormat="1" ht="16.05" customHeight="1" spans="1:16">
      <c r="A279" s="218">
        <v>2030101</v>
      </c>
      <c r="B279" s="148" t="s">
        <v>261</v>
      </c>
      <c r="C279" s="222">
        <v>0</v>
      </c>
      <c r="D279" s="222">
        <v>0</v>
      </c>
      <c r="E279" s="222">
        <v>0</v>
      </c>
      <c r="F279" s="223">
        <f t="shared" si="22"/>
        <v>0</v>
      </c>
      <c r="G279" s="222">
        <f t="shared" si="23"/>
        <v>0</v>
      </c>
      <c r="H279" s="223">
        <f t="shared" si="24"/>
        <v>0</v>
      </c>
      <c r="I279" s="222">
        <v>0</v>
      </c>
      <c r="J279" s="234">
        <v>0</v>
      </c>
      <c r="K279" s="235">
        <v>0</v>
      </c>
      <c r="L279" s="235">
        <v>0</v>
      </c>
      <c r="M279" s="222">
        <f t="shared" si="21"/>
        <v>0</v>
      </c>
      <c r="N279" s="223">
        <f t="shared" si="25"/>
        <v>0</v>
      </c>
      <c r="P279" s="194"/>
    </row>
    <row r="280" s="187" customFormat="1" ht="16.05" customHeight="1" spans="1:16">
      <c r="A280" s="218">
        <v>20304</v>
      </c>
      <c r="B280" s="219" t="s">
        <v>262</v>
      </c>
      <c r="C280" s="222">
        <v>0</v>
      </c>
      <c r="D280" s="222">
        <v>0</v>
      </c>
      <c r="E280" s="222">
        <v>0</v>
      </c>
      <c r="F280" s="223">
        <f t="shared" si="22"/>
        <v>0</v>
      </c>
      <c r="G280" s="222">
        <f t="shared" si="23"/>
        <v>0</v>
      </c>
      <c r="H280" s="223">
        <f t="shared" si="24"/>
        <v>0</v>
      </c>
      <c r="I280" s="222">
        <v>0</v>
      </c>
      <c r="J280" s="234">
        <v>0</v>
      </c>
      <c r="K280" s="235">
        <v>0</v>
      </c>
      <c r="L280" s="235">
        <v>0</v>
      </c>
      <c r="M280" s="222">
        <f t="shared" si="21"/>
        <v>0</v>
      </c>
      <c r="N280" s="223">
        <f t="shared" si="25"/>
        <v>0</v>
      </c>
      <c r="P280" s="194"/>
    </row>
    <row r="281" s="187" customFormat="1" ht="16.05" customHeight="1" spans="1:16">
      <c r="A281" s="218">
        <v>2030401</v>
      </c>
      <c r="B281" s="148" t="s">
        <v>263</v>
      </c>
      <c r="C281" s="222">
        <v>0</v>
      </c>
      <c r="D281" s="222">
        <v>0</v>
      </c>
      <c r="E281" s="222">
        <v>0</v>
      </c>
      <c r="F281" s="223">
        <f t="shared" si="22"/>
        <v>0</v>
      </c>
      <c r="G281" s="222">
        <f t="shared" si="23"/>
        <v>0</v>
      </c>
      <c r="H281" s="223">
        <f t="shared" si="24"/>
        <v>0</v>
      </c>
      <c r="I281" s="222">
        <v>0</v>
      </c>
      <c r="J281" s="234">
        <v>0</v>
      </c>
      <c r="K281" s="235">
        <v>0</v>
      </c>
      <c r="L281" s="235">
        <v>0</v>
      </c>
      <c r="M281" s="222">
        <f t="shared" si="21"/>
        <v>0</v>
      </c>
      <c r="N281" s="223">
        <f t="shared" si="25"/>
        <v>0</v>
      </c>
      <c r="P281" s="194"/>
    </row>
    <row r="282" s="187" customFormat="1" ht="16.05" customHeight="1" spans="1:16">
      <c r="A282" s="218">
        <v>20305</v>
      </c>
      <c r="B282" s="219" t="s">
        <v>264</v>
      </c>
      <c r="C282" s="222">
        <v>0</v>
      </c>
      <c r="D282" s="222">
        <v>0</v>
      </c>
      <c r="E282" s="222">
        <v>0</v>
      </c>
      <c r="F282" s="223">
        <f t="shared" si="22"/>
        <v>0</v>
      </c>
      <c r="G282" s="222">
        <f t="shared" si="23"/>
        <v>0</v>
      </c>
      <c r="H282" s="223">
        <f t="shared" si="24"/>
        <v>0</v>
      </c>
      <c r="I282" s="222">
        <v>0</v>
      </c>
      <c r="J282" s="234">
        <v>0</v>
      </c>
      <c r="K282" s="235">
        <v>0</v>
      </c>
      <c r="L282" s="235">
        <v>0</v>
      </c>
      <c r="M282" s="222">
        <f t="shared" si="21"/>
        <v>0</v>
      </c>
      <c r="N282" s="223">
        <f t="shared" si="25"/>
        <v>0</v>
      </c>
      <c r="P282" s="194"/>
    </row>
    <row r="283" s="187" customFormat="1" ht="16.05" customHeight="1" spans="1:16">
      <c r="A283" s="218">
        <v>2030501</v>
      </c>
      <c r="B283" s="148" t="s">
        <v>265</v>
      </c>
      <c r="C283" s="222">
        <v>0</v>
      </c>
      <c r="D283" s="222">
        <v>0</v>
      </c>
      <c r="E283" s="222">
        <v>0</v>
      </c>
      <c r="F283" s="223">
        <f t="shared" si="22"/>
        <v>0</v>
      </c>
      <c r="G283" s="222">
        <f t="shared" si="23"/>
        <v>0</v>
      </c>
      <c r="H283" s="223">
        <f t="shared" si="24"/>
        <v>0</v>
      </c>
      <c r="I283" s="222">
        <v>0</v>
      </c>
      <c r="J283" s="234">
        <v>0</v>
      </c>
      <c r="K283" s="235">
        <v>0</v>
      </c>
      <c r="L283" s="235">
        <v>0</v>
      </c>
      <c r="M283" s="222">
        <f t="shared" si="21"/>
        <v>0</v>
      </c>
      <c r="N283" s="223">
        <f t="shared" si="25"/>
        <v>0</v>
      </c>
      <c r="P283" s="194"/>
    </row>
    <row r="284" s="187" customFormat="1" ht="16.05" customHeight="1" spans="1:16">
      <c r="A284" s="218">
        <v>20306</v>
      </c>
      <c r="B284" s="219" t="s">
        <v>266</v>
      </c>
      <c r="C284" s="222">
        <v>357</v>
      </c>
      <c r="D284" s="222">
        <v>444.34</v>
      </c>
      <c r="E284" s="222">
        <v>339</v>
      </c>
      <c r="F284" s="223">
        <f t="shared" si="22"/>
        <v>76.292928838277</v>
      </c>
      <c r="G284" s="222">
        <f t="shared" si="23"/>
        <v>-18</v>
      </c>
      <c r="H284" s="223">
        <f t="shared" si="24"/>
        <v>-5.04201680672269</v>
      </c>
      <c r="I284" s="222">
        <v>265.1</v>
      </c>
      <c r="J284" s="234">
        <v>192.1</v>
      </c>
      <c r="K284" s="235">
        <v>73</v>
      </c>
      <c r="L284" s="235">
        <v>0</v>
      </c>
      <c r="M284" s="222">
        <f t="shared" si="21"/>
        <v>-179.24</v>
      </c>
      <c r="N284" s="223">
        <f t="shared" si="25"/>
        <v>-40.3384795426925</v>
      </c>
      <c r="P284" s="194"/>
    </row>
    <row r="285" s="187" customFormat="1" ht="16.05" customHeight="1" spans="1:16">
      <c r="A285" s="218">
        <v>2030601</v>
      </c>
      <c r="B285" s="148" t="s">
        <v>267</v>
      </c>
      <c r="C285" s="222">
        <v>79</v>
      </c>
      <c r="D285" s="222">
        <v>88</v>
      </c>
      <c r="E285" s="222">
        <v>63</v>
      </c>
      <c r="F285" s="223">
        <f t="shared" si="22"/>
        <v>71.5909090909091</v>
      </c>
      <c r="G285" s="222">
        <f t="shared" si="23"/>
        <v>-16</v>
      </c>
      <c r="H285" s="223">
        <f t="shared" si="24"/>
        <v>-20.253164556962</v>
      </c>
      <c r="I285" s="222">
        <v>16.38</v>
      </c>
      <c r="J285" s="234">
        <v>16.38</v>
      </c>
      <c r="K285" s="235">
        <v>0</v>
      </c>
      <c r="L285" s="235">
        <v>0</v>
      </c>
      <c r="M285" s="222">
        <f t="shared" si="21"/>
        <v>-71.62</v>
      </c>
      <c r="N285" s="223">
        <f t="shared" si="25"/>
        <v>-81.3863636363636</v>
      </c>
      <c r="P285" s="194"/>
    </row>
    <row r="286" s="187" customFormat="1" ht="16.05" customHeight="1" spans="1:16">
      <c r="A286" s="218">
        <v>2030602</v>
      </c>
      <c r="B286" s="148" t="s">
        <v>268</v>
      </c>
      <c r="C286" s="222">
        <v>0</v>
      </c>
      <c r="D286" s="222">
        <v>0</v>
      </c>
      <c r="E286" s="222">
        <v>0</v>
      </c>
      <c r="F286" s="223">
        <f t="shared" si="22"/>
        <v>0</v>
      </c>
      <c r="G286" s="222">
        <f t="shared" si="23"/>
        <v>0</v>
      </c>
      <c r="H286" s="223">
        <f t="shared" si="24"/>
        <v>0</v>
      </c>
      <c r="I286" s="222">
        <v>0</v>
      </c>
      <c r="J286" s="234">
        <v>0</v>
      </c>
      <c r="K286" s="235">
        <v>0</v>
      </c>
      <c r="L286" s="235">
        <v>0</v>
      </c>
      <c r="M286" s="222">
        <f t="shared" si="21"/>
        <v>0</v>
      </c>
      <c r="N286" s="223">
        <f t="shared" si="25"/>
        <v>0</v>
      </c>
      <c r="P286" s="194"/>
    </row>
    <row r="287" s="187" customFormat="1" ht="16.05" customHeight="1" spans="1:16">
      <c r="A287" s="218">
        <v>2030603</v>
      </c>
      <c r="B287" s="148" t="s">
        <v>269</v>
      </c>
      <c r="C287" s="222">
        <v>0</v>
      </c>
      <c r="D287" s="222">
        <v>0</v>
      </c>
      <c r="E287" s="222">
        <v>0</v>
      </c>
      <c r="F287" s="223">
        <f t="shared" si="22"/>
        <v>0</v>
      </c>
      <c r="G287" s="222">
        <f t="shared" si="23"/>
        <v>0</v>
      </c>
      <c r="H287" s="223">
        <f t="shared" si="24"/>
        <v>0</v>
      </c>
      <c r="I287" s="222">
        <v>0</v>
      </c>
      <c r="J287" s="234">
        <v>0</v>
      </c>
      <c r="K287" s="235">
        <v>0</v>
      </c>
      <c r="L287" s="235">
        <v>0</v>
      </c>
      <c r="M287" s="222">
        <f t="shared" si="21"/>
        <v>0</v>
      </c>
      <c r="N287" s="223">
        <f t="shared" si="25"/>
        <v>0</v>
      </c>
      <c r="P287" s="194"/>
    </row>
    <row r="288" s="187" customFormat="1" ht="16.05" customHeight="1" spans="1:16">
      <c r="A288" s="218">
        <v>2030604</v>
      </c>
      <c r="B288" s="148" t="s">
        <v>270</v>
      </c>
      <c r="C288" s="222">
        <v>0</v>
      </c>
      <c r="D288" s="222">
        <v>0</v>
      </c>
      <c r="E288" s="222">
        <v>0</v>
      </c>
      <c r="F288" s="223">
        <f t="shared" si="22"/>
        <v>0</v>
      </c>
      <c r="G288" s="222">
        <f t="shared" si="23"/>
        <v>0</v>
      </c>
      <c r="H288" s="223">
        <f t="shared" si="24"/>
        <v>0</v>
      </c>
      <c r="I288" s="222">
        <v>0</v>
      </c>
      <c r="J288" s="234">
        <v>0</v>
      </c>
      <c r="K288" s="235">
        <v>0</v>
      </c>
      <c r="L288" s="235">
        <v>0</v>
      </c>
      <c r="M288" s="222">
        <f t="shared" si="21"/>
        <v>0</v>
      </c>
      <c r="N288" s="223">
        <f t="shared" si="25"/>
        <v>0</v>
      </c>
      <c r="P288" s="194"/>
    </row>
    <row r="289" s="187" customFormat="1" ht="16.05" customHeight="1" spans="1:16">
      <c r="A289" s="218">
        <v>2030605</v>
      </c>
      <c r="B289" s="148" t="s">
        <v>271</v>
      </c>
      <c r="C289" s="222">
        <v>0</v>
      </c>
      <c r="D289" s="222"/>
      <c r="E289" s="222"/>
      <c r="F289" s="223">
        <f t="shared" si="22"/>
        <v>0</v>
      </c>
      <c r="G289" s="222">
        <f t="shared" si="23"/>
        <v>0</v>
      </c>
      <c r="H289" s="223">
        <f t="shared" si="24"/>
        <v>0</v>
      </c>
      <c r="I289" s="222"/>
      <c r="J289" s="234"/>
      <c r="K289" s="235"/>
      <c r="L289" s="235"/>
      <c r="M289" s="222">
        <f t="shared" si="21"/>
        <v>0</v>
      </c>
      <c r="N289" s="223">
        <f t="shared" si="25"/>
        <v>0</v>
      </c>
      <c r="P289" s="194"/>
    </row>
    <row r="290" s="187" customFormat="1" ht="16.05" customHeight="1" spans="1:16">
      <c r="A290" s="218">
        <v>2030606</v>
      </c>
      <c r="B290" s="148" t="s">
        <v>272</v>
      </c>
      <c r="C290" s="222">
        <v>17</v>
      </c>
      <c r="D290" s="222"/>
      <c r="E290" s="222"/>
      <c r="F290" s="223">
        <f t="shared" si="22"/>
        <v>0</v>
      </c>
      <c r="G290" s="222">
        <f t="shared" si="23"/>
        <v>-17</v>
      </c>
      <c r="H290" s="223">
        <f t="shared" si="24"/>
        <v>-100</v>
      </c>
      <c r="I290" s="222"/>
      <c r="J290" s="234"/>
      <c r="K290" s="235"/>
      <c r="L290" s="235"/>
      <c r="M290" s="222">
        <f t="shared" si="21"/>
        <v>0</v>
      </c>
      <c r="N290" s="223">
        <f t="shared" si="25"/>
        <v>0</v>
      </c>
      <c r="P290" s="194"/>
    </row>
    <row r="291" s="187" customFormat="1" ht="16.05" customHeight="1" spans="1:16">
      <c r="A291" s="218">
        <v>2030607</v>
      </c>
      <c r="B291" s="148" t="s">
        <v>273</v>
      </c>
      <c r="C291" s="222">
        <v>256</v>
      </c>
      <c r="D291" s="222">
        <v>356.34</v>
      </c>
      <c r="E291" s="222">
        <v>276</v>
      </c>
      <c r="F291" s="223">
        <f t="shared" si="22"/>
        <v>77.4541168546893</v>
      </c>
      <c r="G291" s="222">
        <f t="shared" si="23"/>
        <v>20</v>
      </c>
      <c r="H291" s="223">
        <f t="shared" si="24"/>
        <v>7.8125</v>
      </c>
      <c r="I291" s="222">
        <v>248.72</v>
      </c>
      <c r="J291" s="234">
        <v>175.72</v>
      </c>
      <c r="K291" s="235">
        <v>73</v>
      </c>
      <c r="L291" s="235">
        <v>0</v>
      </c>
      <c r="M291" s="222">
        <f t="shared" si="21"/>
        <v>-107.62</v>
      </c>
      <c r="N291" s="223">
        <f t="shared" si="25"/>
        <v>-30.2014929561655</v>
      </c>
      <c r="P291" s="194"/>
    </row>
    <row r="292" s="187" customFormat="1" ht="16.05" customHeight="1" spans="1:16">
      <c r="A292" s="218">
        <v>2030608</v>
      </c>
      <c r="B292" s="148" t="s">
        <v>274</v>
      </c>
      <c r="C292" s="222">
        <v>0</v>
      </c>
      <c r="D292" s="222">
        <v>0</v>
      </c>
      <c r="E292" s="222">
        <v>0</v>
      </c>
      <c r="F292" s="223">
        <f t="shared" si="22"/>
        <v>0</v>
      </c>
      <c r="G292" s="222">
        <f t="shared" si="23"/>
        <v>0</v>
      </c>
      <c r="H292" s="223">
        <f t="shared" si="24"/>
        <v>0</v>
      </c>
      <c r="I292" s="222">
        <v>0</v>
      </c>
      <c r="J292" s="234">
        <v>0</v>
      </c>
      <c r="K292" s="235">
        <v>0</v>
      </c>
      <c r="L292" s="235">
        <v>0</v>
      </c>
      <c r="M292" s="222">
        <f t="shared" si="21"/>
        <v>0</v>
      </c>
      <c r="N292" s="223">
        <f t="shared" si="25"/>
        <v>0</v>
      </c>
      <c r="P292" s="194"/>
    </row>
    <row r="293" s="187" customFormat="1" ht="16.05" customHeight="1" spans="1:16">
      <c r="A293" s="218">
        <v>2030699</v>
      </c>
      <c r="B293" s="148" t="s">
        <v>275</v>
      </c>
      <c r="C293" s="222">
        <v>5</v>
      </c>
      <c r="D293" s="222">
        <v>0</v>
      </c>
      <c r="E293" s="222">
        <v>0</v>
      </c>
      <c r="F293" s="223">
        <f t="shared" si="22"/>
        <v>0</v>
      </c>
      <c r="G293" s="222">
        <f t="shared" si="23"/>
        <v>-5</v>
      </c>
      <c r="H293" s="223">
        <f t="shared" si="24"/>
        <v>-100</v>
      </c>
      <c r="I293" s="222">
        <v>0</v>
      </c>
      <c r="J293" s="234">
        <v>0</v>
      </c>
      <c r="K293" s="235">
        <v>0</v>
      </c>
      <c r="L293" s="235">
        <v>0</v>
      </c>
      <c r="M293" s="222">
        <f t="shared" si="21"/>
        <v>0</v>
      </c>
      <c r="N293" s="223">
        <f t="shared" si="25"/>
        <v>0</v>
      </c>
      <c r="P293" s="194"/>
    </row>
    <row r="294" s="187" customFormat="1" ht="16.05" customHeight="1" spans="1:16">
      <c r="A294" s="218">
        <v>20399</v>
      </c>
      <c r="B294" s="219" t="s">
        <v>276</v>
      </c>
      <c r="C294" s="222">
        <v>0</v>
      </c>
      <c r="D294" s="222">
        <v>0</v>
      </c>
      <c r="E294" s="222">
        <v>0</v>
      </c>
      <c r="F294" s="223">
        <f t="shared" si="22"/>
        <v>0</v>
      </c>
      <c r="G294" s="222">
        <f t="shared" si="23"/>
        <v>0</v>
      </c>
      <c r="H294" s="223">
        <f t="shared" si="24"/>
        <v>0</v>
      </c>
      <c r="I294" s="222">
        <v>0</v>
      </c>
      <c r="J294" s="234">
        <v>0</v>
      </c>
      <c r="K294" s="235">
        <v>0</v>
      </c>
      <c r="L294" s="235">
        <v>0</v>
      </c>
      <c r="M294" s="222">
        <f t="shared" si="21"/>
        <v>0</v>
      </c>
      <c r="N294" s="223">
        <f t="shared" si="25"/>
        <v>0</v>
      </c>
      <c r="P294" s="194"/>
    </row>
    <row r="295" s="187" customFormat="1" ht="16.05" customHeight="1" spans="1:16">
      <c r="A295" s="218">
        <v>2039999</v>
      </c>
      <c r="B295" s="148" t="s">
        <v>277</v>
      </c>
      <c r="C295" s="222">
        <v>0</v>
      </c>
      <c r="D295" s="222">
        <v>0</v>
      </c>
      <c r="E295" s="222">
        <v>0</v>
      </c>
      <c r="F295" s="223">
        <f t="shared" si="22"/>
        <v>0</v>
      </c>
      <c r="G295" s="222">
        <f t="shared" si="23"/>
        <v>0</v>
      </c>
      <c r="H295" s="223">
        <f t="shared" si="24"/>
        <v>0</v>
      </c>
      <c r="I295" s="222">
        <v>0</v>
      </c>
      <c r="J295" s="234">
        <v>0</v>
      </c>
      <c r="K295" s="235">
        <v>0</v>
      </c>
      <c r="L295" s="235">
        <v>0</v>
      </c>
      <c r="M295" s="222">
        <f t="shared" si="21"/>
        <v>0</v>
      </c>
      <c r="N295" s="223">
        <f t="shared" si="25"/>
        <v>0</v>
      </c>
      <c r="P295" s="194"/>
    </row>
    <row r="296" s="187" customFormat="1" ht="16.05" customHeight="1" spans="1:16">
      <c r="A296" s="218">
        <v>204</v>
      </c>
      <c r="B296" s="219" t="s">
        <v>278</v>
      </c>
      <c r="C296" s="222">
        <v>5574</v>
      </c>
      <c r="D296" s="222">
        <v>5041.68</v>
      </c>
      <c r="E296" s="222">
        <v>3380</v>
      </c>
      <c r="F296" s="223">
        <f t="shared" si="22"/>
        <v>67.0411450151537</v>
      </c>
      <c r="G296" s="222">
        <f t="shared" si="23"/>
        <v>-2194</v>
      </c>
      <c r="H296" s="223">
        <f t="shared" si="24"/>
        <v>-39.3613204162182</v>
      </c>
      <c r="I296" s="222">
        <v>5972.91</v>
      </c>
      <c r="J296" s="234">
        <v>5190.1</v>
      </c>
      <c r="K296" s="235">
        <v>0</v>
      </c>
      <c r="L296" s="235">
        <v>782.81</v>
      </c>
      <c r="M296" s="222">
        <f t="shared" ref="M296:M359" si="26">I296-D296</f>
        <v>931.23</v>
      </c>
      <c r="N296" s="223">
        <f t="shared" si="25"/>
        <v>18.4706288380064</v>
      </c>
      <c r="P296" s="194"/>
    </row>
    <row r="297" s="187" customFormat="1" ht="16.05" customHeight="1" spans="1:16">
      <c r="A297" s="218">
        <v>20401</v>
      </c>
      <c r="B297" s="219" t="s">
        <v>279</v>
      </c>
      <c r="C297" s="222">
        <v>0</v>
      </c>
      <c r="D297" s="222">
        <v>28</v>
      </c>
      <c r="E297" s="222">
        <v>0</v>
      </c>
      <c r="F297" s="223">
        <f t="shared" si="22"/>
        <v>0</v>
      </c>
      <c r="G297" s="222">
        <f t="shared" si="23"/>
        <v>0</v>
      </c>
      <c r="H297" s="223">
        <f t="shared" si="24"/>
        <v>0</v>
      </c>
      <c r="I297" s="222">
        <v>28</v>
      </c>
      <c r="J297" s="234">
        <v>28</v>
      </c>
      <c r="K297" s="235">
        <v>0</v>
      </c>
      <c r="L297" s="235">
        <v>0</v>
      </c>
      <c r="M297" s="222">
        <f t="shared" si="26"/>
        <v>0</v>
      </c>
      <c r="N297" s="223">
        <f t="shared" si="25"/>
        <v>0</v>
      </c>
      <c r="P297" s="194"/>
    </row>
    <row r="298" s="187" customFormat="1" ht="16.05" customHeight="1" spans="1:16">
      <c r="A298" s="218">
        <v>2040101</v>
      </c>
      <c r="B298" s="148" t="s">
        <v>280</v>
      </c>
      <c r="C298" s="222">
        <v>0</v>
      </c>
      <c r="D298" s="222">
        <v>28</v>
      </c>
      <c r="E298" s="222">
        <v>0</v>
      </c>
      <c r="F298" s="223">
        <f t="shared" si="22"/>
        <v>0</v>
      </c>
      <c r="G298" s="222">
        <f t="shared" si="23"/>
        <v>0</v>
      </c>
      <c r="H298" s="223">
        <f t="shared" si="24"/>
        <v>0</v>
      </c>
      <c r="I298" s="222">
        <v>28</v>
      </c>
      <c r="J298" s="234">
        <v>28</v>
      </c>
      <c r="K298" s="235">
        <v>0</v>
      </c>
      <c r="L298" s="235">
        <v>0</v>
      </c>
      <c r="M298" s="222">
        <f t="shared" si="26"/>
        <v>0</v>
      </c>
      <c r="N298" s="223">
        <f t="shared" si="25"/>
        <v>0</v>
      </c>
      <c r="P298" s="194"/>
    </row>
    <row r="299" s="187" customFormat="1" ht="16.05" customHeight="1" spans="1:16">
      <c r="A299" s="218">
        <v>2040199</v>
      </c>
      <c r="B299" s="148" t="s">
        <v>281</v>
      </c>
      <c r="C299" s="222">
        <v>0</v>
      </c>
      <c r="D299" s="222">
        <v>0</v>
      </c>
      <c r="E299" s="222">
        <v>0</v>
      </c>
      <c r="F299" s="223">
        <f t="shared" si="22"/>
        <v>0</v>
      </c>
      <c r="G299" s="222">
        <f t="shared" si="23"/>
        <v>0</v>
      </c>
      <c r="H299" s="223">
        <f t="shared" si="24"/>
        <v>0</v>
      </c>
      <c r="I299" s="222">
        <v>0</v>
      </c>
      <c r="J299" s="234">
        <v>0</v>
      </c>
      <c r="K299" s="235">
        <v>0</v>
      </c>
      <c r="L299" s="235">
        <v>0</v>
      </c>
      <c r="M299" s="222">
        <f t="shared" si="26"/>
        <v>0</v>
      </c>
      <c r="N299" s="223">
        <f t="shared" si="25"/>
        <v>0</v>
      </c>
      <c r="P299" s="194"/>
    </row>
    <row r="300" s="187" customFormat="1" ht="16.05" customHeight="1" spans="1:16">
      <c r="A300" s="218">
        <v>20402</v>
      </c>
      <c r="B300" s="219" t="s">
        <v>282</v>
      </c>
      <c r="C300" s="222">
        <v>3786</v>
      </c>
      <c r="D300" s="222">
        <v>2854.32</v>
      </c>
      <c r="E300" s="222">
        <v>1438</v>
      </c>
      <c r="F300" s="223">
        <f t="shared" si="22"/>
        <v>50.3797752179153</v>
      </c>
      <c r="G300" s="222">
        <f t="shared" si="23"/>
        <v>-2348</v>
      </c>
      <c r="H300" s="223">
        <f t="shared" si="24"/>
        <v>-62.0179609086107</v>
      </c>
      <c r="I300" s="222">
        <v>3386.09</v>
      </c>
      <c r="J300" s="234">
        <v>3386.09</v>
      </c>
      <c r="K300" s="235">
        <v>0</v>
      </c>
      <c r="L300" s="235">
        <v>0</v>
      </c>
      <c r="M300" s="222">
        <f t="shared" si="26"/>
        <v>531.77</v>
      </c>
      <c r="N300" s="223">
        <f t="shared" si="25"/>
        <v>18.630356792511</v>
      </c>
      <c r="P300" s="194"/>
    </row>
    <row r="301" s="187" customFormat="1" ht="16.05" customHeight="1" spans="1:16">
      <c r="A301" s="218">
        <v>2040201</v>
      </c>
      <c r="B301" s="148" t="s">
        <v>101</v>
      </c>
      <c r="C301" s="222">
        <v>194</v>
      </c>
      <c r="D301" s="222">
        <v>0</v>
      </c>
      <c r="E301" s="222">
        <v>5</v>
      </c>
      <c r="F301" s="223">
        <f t="shared" si="22"/>
        <v>0</v>
      </c>
      <c r="G301" s="222">
        <f t="shared" si="23"/>
        <v>-189</v>
      </c>
      <c r="H301" s="223">
        <f t="shared" si="24"/>
        <v>-97.4226804123711</v>
      </c>
      <c r="I301" s="222">
        <v>0</v>
      </c>
      <c r="J301" s="234">
        <v>0</v>
      </c>
      <c r="K301" s="235">
        <v>0</v>
      </c>
      <c r="L301" s="235">
        <v>0</v>
      </c>
      <c r="M301" s="222">
        <f t="shared" si="26"/>
        <v>0</v>
      </c>
      <c r="N301" s="223">
        <f t="shared" si="25"/>
        <v>0</v>
      </c>
      <c r="P301" s="194"/>
    </row>
    <row r="302" s="187" customFormat="1" ht="16.05" customHeight="1" spans="1:16">
      <c r="A302" s="218">
        <v>2040202</v>
      </c>
      <c r="B302" s="148" t="s">
        <v>102</v>
      </c>
      <c r="C302" s="222">
        <v>3351</v>
      </c>
      <c r="D302" s="222">
        <v>2516.15</v>
      </c>
      <c r="E302" s="222">
        <v>976</v>
      </c>
      <c r="F302" s="223">
        <f t="shared" si="22"/>
        <v>38.789420344574</v>
      </c>
      <c r="G302" s="222">
        <f t="shared" si="23"/>
        <v>-2375</v>
      </c>
      <c r="H302" s="223">
        <f t="shared" si="24"/>
        <v>-70.874365860937</v>
      </c>
      <c r="I302" s="222">
        <v>3031.96</v>
      </c>
      <c r="J302" s="234">
        <v>3031.96</v>
      </c>
      <c r="K302" s="235">
        <v>0</v>
      </c>
      <c r="L302" s="235">
        <v>0</v>
      </c>
      <c r="M302" s="222">
        <f t="shared" si="26"/>
        <v>515.81</v>
      </c>
      <c r="N302" s="223">
        <f t="shared" si="25"/>
        <v>20.4999701925561</v>
      </c>
      <c r="P302" s="194"/>
    </row>
    <row r="303" s="187" customFormat="1" ht="16.05" customHeight="1" spans="1:16">
      <c r="A303" s="218">
        <v>2040203</v>
      </c>
      <c r="B303" s="148" t="s">
        <v>103</v>
      </c>
      <c r="C303" s="222">
        <v>241</v>
      </c>
      <c r="D303" s="222">
        <v>338.17</v>
      </c>
      <c r="E303" s="222">
        <v>457</v>
      </c>
      <c r="F303" s="223">
        <f t="shared" si="22"/>
        <v>135.139131206198</v>
      </c>
      <c r="G303" s="222">
        <f t="shared" si="23"/>
        <v>216</v>
      </c>
      <c r="H303" s="223">
        <f t="shared" si="24"/>
        <v>89.6265560165975</v>
      </c>
      <c r="I303" s="222">
        <v>354.13</v>
      </c>
      <c r="J303" s="234">
        <v>354.13</v>
      </c>
      <c r="K303" s="235">
        <v>0</v>
      </c>
      <c r="L303" s="235">
        <v>0</v>
      </c>
      <c r="M303" s="222">
        <f t="shared" si="26"/>
        <v>15.96</v>
      </c>
      <c r="N303" s="223">
        <f t="shared" si="25"/>
        <v>4.71951976816394</v>
      </c>
      <c r="P303" s="194"/>
    </row>
    <row r="304" s="187" customFormat="1" ht="16.05" customHeight="1" spans="1:16">
      <c r="A304" s="236">
        <v>2040219</v>
      </c>
      <c r="B304" s="237" t="s">
        <v>142</v>
      </c>
      <c r="C304" s="222">
        <v>0</v>
      </c>
      <c r="D304" s="222">
        <v>0</v>
      </c>
      <c r="E304" s="222">
        <v>0</v>
      </c>
      <c r="F304" s="223">
        <f t="shared" si="22"/>
        <v>0</v>
      </c>
      <c r="G304" s="222">
        <f t="shared" si="23"/>
        <v>0</v>
      </c>
      <c r="H304" s="223">
        <f t="shared" si="24"/>
        <v>0</v>
      </c>
      <c r="I304" s="222">
        <v>0</v>
      </c>
      <c r="J304" s="234">
        <v>0</v>
      </c>
      <c r="K304" s="235">
        <v>0</v>
      </c>
      <c r="L304" s="235">
        <v>0</v>
      </c>
      <c r="M304" s="222">
        <f t="shared" si="26"/>
        <v>0</v>
      </c>
      <c r="N304" s="223">
        <f t="shared" si="25"/>
        <v>0</v>
      </c>
      <c r="P304" s="194"/>
    </row>
    <row r="305" s="187" customFormat="1" ht="16.05" customHeight="1" spans="1:16">
      <c r="A305" s="218">
        <v>2040220</v>
      </c>
      <c r="B305" s="148" t="s">
        <v>283</v>
      </c>
      <c r="C305" s="222">
        <v>0</v>
      </c>
      <c r="D305" s="222">
        <v>0</v>
      </c>
      <c r="E305" s="222">
        <v>0</v>
      </c>
      <c r="F305" s="223">
        <f t="shared" si="22"/>
        <v>0</v>
      </c>
      <c r="G305" s="222">
        <f t="shared" si="23"/>
        <v>0</v>
      </c>
      <c r="H305" s="223">
        <f t="shared" si="24"/>
        <v>0</v>
      </c>
      <c r="I305" s="222">
        <v>0</v>
      </c>
      <c r="J305" s="234">
        <v>0</v>
      </c>
      <c r="K305" s="235">
        <v>0</v>
      </c>
      <c r="L305" s="235">
        <v>0</v>
      </c>
      <c r="M305" s="222">
        <f t="shared" si="26"/>
        <v>0</v>
      </c>
      <c r="N305" s="223">
        <f t="shared" si="25"/>
        <v>0</v>
      </c>
      <c r="P305" s="194"/>
    </row>
    <row r="306" s="187" customFormat="1" ht="16.05" customHeight="1" spans="1:16">
      <c r="A306" s="218">
        <v>2040221</v>
      </c>
      <c r="B306" s="148" t="s">
        <v>284</v>
      </c>
      <c r="C306" s="222">
        <v>0</v>
      </c>
      <c r="D306" s="222">
        <v>0</v>
      </c>
      <c r="E306" s="222">
        <v>0</v>
      </c>
      <c r="F306" s="223">
        <f t="shared" si="22"/>
        <v>0</v>
      </c>
      <c r="G306" s="222">
        <f t="shared" si="23"/>
        <v>0</v>
      </c>
      <c r="H306" s="223">
        <f t="shared" si="24"/>
        <v>0</v>
      </c>
      <c r="I306" s="222">
        <v>0</v>
      </c>
      <c r="J306" s="234">
        <v>0</v>
      </c>
      <c r="K306" s="235">
        <v>0</v>
      </c>
      <c r="L306" s="235">
        <v>0</v>
      </c>
      <c r="M306" s="222">
        <f t="shared" si="26"/>
        <v>0</v>
      </c>
      <c r="N306" s="223">
        <f t="shared" si="25"/>
        <v>0</v>
      </c>
      <c r="P306" s="194"/>
    </row>
    <row r="307" s="187" customFormat="1" ht="16.05" customHeight="1" spans="1:16">
      <c r="A307" s="218">
        <v>2040222</v>
      </c>
      <c r="B307" s="148" t="s">
        <v>285</v>
      </c>
      <c r="C307" s="222">
        <v>0</v>
      </c>
      <c r="D307" s="222">
        <v>0</v>
      </c>
      <c r="E307" s="222">
        <v>0</v>
      </c>
      <c r="F307" s="223">
        <f t="shared" si="22"/>
        <v>0</v>
      </c>
      <c r="G307" s="222">
        <f t="shared" si="23"/>
        <v>0</v>
      </c>
      <c r="H307" s="223">
        <f t="shared" si="24"/>
        <v>0</v>
      </c>
      <c r="I307" s="222">
        <v>0</v>
      </c>
      <c r="J307" s="234">
        <v>0</v>
      </c>
      <c r="K307" s="235">
        <v>0</v>
      </c>
      <c r="L307" s="235">
        <v>0</v>
      </c>
      <c r="M307" s="222">
        <f t="shared" si="26"/>
        <v>0</v>
      </c>
      <c r="N307" s="223">
        <f t="shared" si="25"/>
        <v>0</v>
      </c>
      <c r="P307" s="194"/>
    </row>
    <row r="308" s="187" customFormat="1" ht="16.05" customHeight="1" spans="1:16">
      <c r="A308" s="218">
        <v>2040223</v>
      </c>
      <c r="B308" s="148" t="s">
        <v>286</v>
      </c>
      <c r="C308" s="222">
        <v>0</v>
      </c>
      <c r="D308" s="222">
        <v>0</v>
      </c>
      <c r="E308" s="222">
        <v>0</v>
      </c>
      <c r="F308" s="223">
        <f t="shared" si="22"/>
        <v>0</v>
      </c>
      <c r="G308" s="222">
        <f t="shared" si="23"/>
        <v>0</v>
      </c>
      <c r="H308" s="223">
        <f t="shared" si="24"/>
        <v>0</v>
      </c>
      <c r="I308" s="222">
        <v>0</v>
      </c>
      <c r="J308" s="234">
        <v>0</v>
      </c>
      <c r="K308" s="235">
        <v>0</v>
      </c>
      <c r="L308" s="235">
        <v>0</v>
      </c>
      <c r="M308" s="222">
        <f t="shared" si="26"/>
        <v>0</v>
      </c>
      <c r="N308" s="223">
        <f t="shared" si="25"/>
        <v>0</v>
      </c>
      <c r="P308" s="194"/>
    </row>
    <row r="309" s="187" customFormat="1" ht="16.05" customHeight="1" spans="1:16">
      <c r="A309" s="218">
        <v>2040250</v>
      </c>
      <c r="B309" s="148" t="s">
        <v>110</v>
      </c>
      <c r="C309" s="222">
        <v>0</v>
      </c>
      <c r="D309" s="222">
        <v>0</v>
      </c>
      <c r="E309" s="222">
        <v>0</v>
      </c>
      <c r="F309" s="223">
        <f t="shared" si="22"/>
        <v>0</v>
      </c>
      <c r="G309" s="222">
        <f t="shared" si="23"/>
        <v>0</v>
      </c>
      <c r="H309" s="223">
        <f t="shared" si="24"/>
        <v>0</v>
      </c>
      <c r="I309" s="222">
        <v>0</v>
      </c>
      <c r="J309" s="234">
        <v>0</v>
      </c>
      <c r="K309" s="235">
        <v>0</v>
      </c>
      <c r="L309" s="235">
        <v>0</v>
      </c>
      <c r="M309" s="222">
        <f t="shared" si="26"/>
        <v>0</v>
      </c>
      <c r="N309" s="223">
        <f t="shared" si="25"/>
        <v>0</v>
      </c>
      <c r="P309" s="194"/>
    </row>
    <row r="310" s="187" customFormat="1" ht="16.05" customHeight="1" spans="1:16">
      <c r="A310" s="218">
        <v>2040299</v>
      </c>
      <c r="B310" s="148" t="s">
        <v>287</v>
      </c>
      <c r="C310" s="222">
        <v>0</v>
      </c>
      <c r="D310" s="222">
        <v>0</v>
      </c>
      <c r="E310" s="222">
        <v>0</v>
      </c>
      <c r="F310" s="223">
        <f t="shared" si="22"/>
        <v>0</v>
      </c>
      <c r="G310" s="222">
        <f t="shared" si="23"/>
        <v>0</v>
      </c>
      <c r="H310" s="223">
        <f t="shared" si="24"/>
        <v>0</v>
      </c>
      <c r="I310" s="222">
        <v>0</v>
      </c>
      <c r="J310" s="234">
        <v>0</v>
      </c>
      <c r="K310" s="235">
        <v>0</v>
      </c>
      <c r="L310" s="235">
        <v>0</v>
      </c>
      <c r="M310" s="222">
        <f t="shared" si="26"/>
        <v>0</v>
      </c>
      <c r="N310" s="223">
        <f t="shared" si="25"/>
        <v>0</v>
      </c>
      <c r="P310" s="194"/>
    </row>
    <row r="311" s="187" customFormat="1" ht="16.05" customHeight="1" spans="1:16">
      <c r="A311" s="218">
        <v>20403</v>
      </c>
      <c r="B311" s="219" t="s">
        <v>288</v>
      </c>
      <c r="C311" s="222">
        <v>0</v>
      </c>
      <c r="D311" s="222">
        <v>0</v>
      </c>
      <c r="E311" s="222">
        <v>0</v>
      </c>
      <c r="F311" s="223">
        <f t="shared" si="22"/>
        <v>0</v>
      </c>
      <c r="G311" s="222">
        <f t="shared" si="23"/>
        <v>0</v>
      </c>
      <c r="H311" s="223">
        <f t="shared" si="24"/>
        <v>0</v>
      </c>
      <c r="I311" s="222">
        <v>0</v>
      </c>
      <c r="J311" s="234">
        <v>0</v>
      </c>
      <c r="K311" s="235">
        <v>0</v>
      </c>
      <c r="L311" s="235">
        <v>0</v>
      </c>
      <c r="M311" s="222">
        <f t="shared" si="26"/>
        <v>0</v>
      </c>
      <c r="N311" s="223">
        <f t="shared" si="25"/>
        <v>0</v>
      </c>
      <c r="P311" s="194"/>
    </row>
    <row r="312" s="187" customFormat="1" ht="16.05" customHeight="1" spans="1:16">
      <c r="A312" s="218">
        <v>2040301</v>
      </c>
      <c r="B312" s="148" t="s">
        <v>101</v>
      </c>
      <c r="C312" s="222">
        <v>0</v>
      </c>
      <c r="D312" s="222">
        <v>0</v>
      </c>
      <c r="E312" s="222">
        <v>0</v>
      </c>
      <c r="F312" s="223">
        <f t="shared" si="22"/>
        <v>0</v>
      </c>
      <c r="G312" s="222">
        <f t="shared" si="23"/>
        <v>0</v>
      </c>
      <c r="H312" s="223">
        <f t="shared" si="24"/>
        <v>0</v>
      </c>
      <c r="I312" s="222">
        <v>0</v>
      </c>
      <c r="J312" s="234">
        <v>0</v>
      </c>
      <c r="K312" s="235">
        <v>0</v>
      </c>
      <c r="L312" s="235">
        <v>0</v>
      </c>
      <c r="M312" s="222">
        <f t="shared" si="26"/>
        <v>0</v>
      </c>
      <c r="N312" s="223">
        <f t="shared" si="25"/>
        <v>0</v>
      </c>
      <c r="P312" s="194"/>
    </row>
    <row r="313" s="187" customFormat="1" ht="16.05" customHeight="1" spans="1:16">
      <c r="A313" s="218">
        <v>2040302</v>
      </c>
      <c r="B313" s="148" t="s">
        <v>102</v>
      </c>
      <c r="C313" s="222">
        <v>0</v>
      </c>
      <c r="D313" s="222">
        <v>0</v>
      </c>
      <c r="E313" s="222">
        <v>0</v>
      </c>
      <c r="F313" s="223">
        <f t="shared" si="22"/>
        <v>0</v>
      </c>
      <c r="G313" s="222">
        <f t="shared" si="23"/>
        <v>0</v>
      </c>
      <c r="H313" s="223">
        <f t="shared" si="24"/>
        <v>0</v>
      </c>
      <c r="I313" s="222">
        <v>0</v>
      </c>
      <c r="J313" s="234">
        <v>0</v>
      </c>
      <c r="K313" s="235">
        <v>0</v>
      </c>
      <c r="L313" s="235">
        <v>0</v>
      </c>
      <c r="M313" s="222">
        <f t="shared" si="26"/>
        <v>0</v>
      </c>
      <c r="N313" s="223">
        <f t="shared" si="25"/>
        <v>0</v>
      </c>
      <c r="P313" s="194"/>
    </row>
    <row r="314" s="187" customFormat="1" ht="16.05" customHeight="1" spans="1:16">
      <c r="A314" s="218">
        <v>2040303</v>
      </c>
      <c r="B314" s="148" t="s">
        <v>103</v>
      </c>
      <c r="C314" s="222">
        <v>0</v>
      </c>
      <c r="D314" s="222">
        <v>0</v>
      </c>
      <c r="E314" s="222">
        <v>0</v>
      </c>
      <c r="F314" s="223">
        <f t="shared" si="22"/>
        <v>0</v>
      </c>
      <c r="G314" s="222">
        <f t="shared" si="23"/>
        <v>0</v>
      </c>
      <c r="H314" s="223">
        <f t="shared" si="24"/>
        <v>0</v>
      </c>
      <c r="I314" s="222">
        <v>0</v>
      </c>
      <c r="J314" s="234">
        <v>0</v>
      </c>
      <c r="K314" s="235">
        <v>0</v>
      </c>
      <c r="L314" s="235">
        <v>0</v>
      </c>
      <c r="M314" s="222">
        <f t="shared" si="26"/>
        <v>0</v>
      </c>
      <c r="N314" s="223">
        <f t="shared" si="25"/>
        <v>0</v>
      </c>
      <c r="P314" s="194"/>
    </row>
    <row r="315" s="187" customFormat="1" ht="16.05" customHeight="1" spans="1:16">
      <c r="A315" s="218">
        <v>2040304</v>
      </c>
      <c r="B315" s="148" t="s">
        <v>289</v>
      </c>
      <c r="C315" s="222">
        <v>0</v>
      </c>
      <c r="D315" s="222">
        <v>0</v>
      </c>
      <c r="E315" s="222">
        <v>0</v>
      </c>
      <c r="F315" s="223">
        <f t="shared" si="22"/>
        <v>0</v>
      </c>
      <c r="G315" s="222">
        <f t="shared" si="23"/>
        <v>0</v>
      </c>
      <c r="H315" s="223">
        <f t="shared" si="24"/>
        <v>0</v>
      </c>
      <c r="I315" s="222">
        <v>0</v>
      </c>
      <c r="J315" s="234">
        <v>0</v>
      </c>
      <c r="K315" s="235">
        <v>0</v>
      </c>
      <c r="L315" s="235">
        <v>0</v>
      </c>
      <c r="M315" s="222">
        <f t="shared" si="26"/>
        <v>0</v>
      </c>
      <c r="N315" s="223">
        <f t="shared" si="25"/>
        <v>0</v>
      </c>
      <c r="P315" s="194"/>
    </row>
    <row r="316" s="187" customFormat="1" ht="16.05" customHeight="1" spans="1:16">
      <c r="A316" s="218">
        <v>2040350</v>
      </c>
      <c r="B316" s="148" t="s">
        <v>110</v>
      </c>
      <c r="C316" s="222">
        <v>0</v>
      </c>
      <c r="D316" s="222">
        <v>0</v>
      </c>
      <c r="E316" s="222">
        <v>0</v>
      </c>
      <c r="F316" s="223">
        <f t="shared" si="22"/>
        <v>0</v>
      </c>
      <c r="G316" s="222">
        <f t="shared" si="23"/>
        <v>0</v>
      </c>
      <c r="H316" s="223">
        <f t="shared" si="24"/>
        <v>0</v>
      </c>
      <c r="I316" s="222">
        <v>0</v>
      </c>
      <c r="J316" s="234">
        <v>0</v>
      </c>
      <c r="K316" s="235">
        <v>0</v>
      </c>
      <c r="L316" s="235">
        <v>0</v>
      </c>
      <c r="M316" s="222">
        <f t="shared" si="26"/>
        <v>0</v>
      </c>
      <c r="N316" s="223">
        <f t="shared" si="25"/>
        <v>0</v>
      </c>
      <c r="P316" s="194"/>
    </row>
    <row r="317" s="187" customFormat="1" ht="16.05" customHeight="1" spans="1:16">
      <c r="A317" s="218">
        <v>2040399</v>
      </c>
      <c r="B317" s="148" t="s">
        <v>290</v>
      </c>
      <c r="C317" s="222">
        <v>0</v>
      </c>
      <c r="D317" s="222">
        <v>0</v>
      </c>
      <c r="E317" s="222">
        <v>0</v>
      </c>
      <c r="F317" s="223">
        <f t="shared" si="22"/>
        <v>0</v>
      </c>
      <c r="G317" s="222">
        <f t="shared" si="23"/>
        <v>0</v>
      </c>
      <c r="H317" s="223">
        <f t="shared" si="24"/>
        <v>0</v>
      </c>
      <c r="I317" s="222">
        <v>0</v>
      </c>
      <c r="J317" s="234">
        <v>0</v>
      </c>
      <c r="K317" s="235">
        <v>0</v>
      </c>
      <c r="L317" s="235">
        <v>0</v>
      </c>
      <c r="M317" s="222">
        <f t="shared" si="26"/>
        <v>0</v>
      </c>
      <c r="N317" s="223">
        <f t="shared" si="25"/>
        <v>0</v>
      </c>
      <c r="P317" s="194"/>
    </row>
    <row r="318" s="187" customFormat="1" ht="16.05" customHeight="1" spans="1:16">
      <c r="A318" s="218">
        <v>20404</v>
      </c>
      <c r="B318" s="219" t="s">
        <v>291</v>
      </c>
      <c r="C318" s="222">
        <v>141</v>
      </c>
      <c r="D318" s="222">
        <v>129.01</v>
      </c>
      <c r="E318" s="222">
        <v>213</v>
      </c>
      <c r="F318" s="223">
        <f t="shared" si="22"/>
        <v>165.10348035036</v>
      </c>
      <c r="G318" s="222">
        <f t="shared" si="23"/>
        <v>72</v>
      </c>
      <c r="H318" s="223">
        <f t="shared" si="24"/>
        <v>51.063829787234</v>
      </c>
      <c r="I318" s="222">
        <v>198.42</v>
      </c>
      <c r="J318" s="234">
        <v>198.42</v>
      </c>
      <c r="K318" s="235">
        <v>0</v>
      </c>
      <c r="L318" s="235">
        <v>0</v>
      </c>
      <c r="M318" s="222">
        <f t="shared" si="26"/>
        <v>69.41</v>
      </c>
      <c r="N318" s="223">
        <f t="shared" si="25"/>
        <v>53.8020308503217</v>
      </c>
      <c r="P318" s="194"/>
    </row>
    <row r="319" s="187" customFormat="1" ht="16.05" customHeight="1" spans="1:16">
      <c r="A319" s="218">
        <v>2040401</v>
      </c>
      <c r="B319" s="148" t="s">
        <v>101</v>
      </c>
      <c r="C319" s="222">
        <v>125</v>
      </c>
      <c r="D319" s="222">
        <v>129.01</v>
      </c>
      <c r="E319" s="222">
        <v>213</v>
      </c>
      <c r="F319" s="223">
        <f t="shared" si="22"/>
        <v>165.10348035036</v>
      </c>
      <c r="G319" s="222">
        <f t="shared" si="23"/>
        <v>88</v>
      </c>
      <c r="H319" s="223">
        <f t="shared" si="24"/>
        <v>70.4</v>
      </c>
      <c r="I319" s="222">
        <v>0</v>
      </c>
      <c r="J319" s="234">
        <v>0</v>
      </c>
      <c r="K319" s="235">
        <v>0</v>
      </c>
      <c r="L319" s="235">
        <v>0</v>
      </c>
      <c r="M319" s="222">
        <f t="shared" si="26"/>
        <v>-129.01</v>
      </c>
      <c r="N319" s="223">
        <f t="shared" si="25"/>
        <v>-100</v>
      </c>
      <c r="P319" s="194"/>
    </row>
    <row r="320" s="187" customFormat="1" ht="16.05" customHeight="1" spans="1:16">
      <c r="A320" s="218">
        <v>2040402</v>
      </c>
      <c r="B320" s="148" t="s">
        <v>102</v>
      </c>
      <c r="C320" s="222">
        <v>0</v>
      </c>
      <c r="D320" s="222">
        <v>0</v>
      </c>
      <c r="E320" s="222">
        <v>0</v>
      </c>
      <c r="F320" s="223">
        <f t="shared" si="22"/>
        <v>0</v>
      </c>
      <c r="G320" s="222">
        <f t="shared" si="23"/>
        <v>0</v>
      </c>
      <c r="H320" s="223">
        <f t="shared" si="24"/>
        <v>0</v>
      </c>
      <c r="I320" s="222">
        <v>198.42</v>
      </c>
      <c r="J320" s="234">
        <v>198.42</v>
      </c>
      <c r="K320" s="235">
        <v>0</v>
      </c>
      <c r="L320" s="235">
        <v>0</v>
      </c>
      <c r="M320" s="222">
        <f t="shared" si="26"/>
        <v>198.42</v>
      </c>
      <c r="N320" s="223">
        <f t="shared" si="25"/>
        <v>0</v>
      </c>
      <c r="P320" s="194"/>
    </row>
    <row r="321" s="187" customFormat="1" ht="16.05" customHeight="1" spans="1:16">
      <c r="A321" s="218">
        <v>2040403</v>
      </c>
      <c r="B321" s="148" t="s">
        <v>103</v>
      </c>
      <c r="C321" s="222">
        <v>0</v>
      </c>
      <c r="D321" s="222">
        <v>0</v>
      </c>
      <c r="E321" s="222">
        <v>0</v>
      </c>
      <c r="F321" s="223">
        <f t="shared" si="22"/>
        <v>0</v>
      </c>
      <c r="G321" s="222">
        <f t="shared" si="23"/>
        <v>0</v>
      </c>
      <c r="H321" s="223">
        <f t="shared" si="24"/>
        <v>0</v>
      </c>
      <c r="I321" s="222">
        <v>0</v>
      </c>
      <c r="J321" s="234">
        <v>0</v>
      </c>
      <c r="K321" s="235">
        <v>0</v>
      </c>
      <c r="L321" s="235">
        <v>0</v>
      </c>
      <c r="M321" s="222">
        <f t="shared" si="26"/>
        <v>0</v>
      </c>
      <c r="N321" s="223">
        <f t="shared" si="25"/>
        <v>0</v>
      </c>
      <c r="P321" s="194"/>
    </row>
    <row r="322" s="187" customFormat="1" ht="16.05" customHeight="1" spans="1:16">
      <c r="A322" s="218">
        <v>2040409</v>
      </c>
      <c r="B322" s="148" t="s">
        <v>292</v>
      </c>
      <c r="C322" s="222">
        <v>0</v>
      </c>
      <c r="D322" s="222">
        <v>0</v>
      </c>
      <c r="E322" s="222">
        <v>0</v>
      </c>
      <c r="F322" s="223">
        <f t="shared" si="22"/>
        <v>0</v>
      </c>
      <c r="G322" s="222">
        <f t="shared" si="23"/>
        <v>0</v>
      </c>
      <c r="H322" s="223">
        <f t="shared" si="24"/>
        <v>0</v>
      </c>
      <c r="I322" s="222">
        <v>0</v>
      </c>
      <c r="J322" s="234">
        <v>0</v>
      </c>
      <c r="K322" s="235">
        <v>0</v>
      </c>
      <c r="L322" s="235">
        <v>0</v>
      </c>
      <c r="M322" s="222">
        <f t="shared" si="26"/>
        <v>0</v>
      </c>
      <c r="N322" s="223">
        <f t="shared" si="25"/>
        <v>0</v>
      </c>
      <c r="P322" s="194"/>
    </row>
    <row r="323" s="187" customFormat="1" ht="16.05" customHeight="1" spans="1:16">
      <c r="A323" s="218">
        <v>2040410</v>
      </c>
      <c r="B323" s="148" t="s">
        <v>293</v>
      </c>
      <c r="C323" s="222">
        <v>0</v>
      </c>
      <c r="D323" s="222">
        <v>0</v>
      </c>
      <c r="E323" s="222">
        <v>0</v>
      </c>
      <c r="F323" s="223">
        <f t="shared" si="22"/>
        <v>0</v>
      </c>
      <c r="G323" s="222">
        <f t="shared" si="23"/>
        <v>0</v>
      </c>
      <c r="H323" s="223">
        <f t="shared" si="24"/>
        <v>0</v>
      </c>
      <c r="I323" s="222">
        <v>0</v>
      </c>
      <c r="J323" s="234">
        <v>0</v>
      </c>
      <c r="K323" s="235">
        <v>0</v>
      </c>
      <c r="L323" s="235">
        <v>0</v>
      </c>
      <c r="M323" s="222">
        <f t="shared" si="26"/>
        <v>0</v>
      </c>
      <c r="N323" s="223">
        <f t="shared" si="25"/>
        <v>0</v>
      </c>
      <c r="P323" s="194"/>
    </row>
    <row r="324" s="187" customFormat="1" ht="16.05" customHeight="1" spans="1:16">
      <c r="A324" s="218">
        <v>2040450</v>
      </c>
      <c r="B324" s="148" t="s">
        <v>110</v>
      </c>
      <c r="C324" s="222">
        <v>0</v>
      </c>
      <c r="D324" s="222">
        <v>0</v>
      </c>
      <c r="E324" s="222">
        <v>0</v>
      </c>
      <c r="F324" s="223">
        <f t="shared" ref="F324:F387" si="27">IFERROR((E324/D324*100),0)</f>
        <v>0</v>
      </c>
      <c r="G324" s="222">
        <f t="shared" ref="G324:G387" si="28">E324-C324</f>
        <v>0</v>
      </c>
      <c r="H324" s="223">
        <f t="shared" si="24"/>
        <v>0</v>
      </c>
      <c r="I324" s="222">
        <v>0</v>
      </c>
      <c r="J324" s="234">
        <v>0</v>
      </c>
      <c r="K324" s="235">
        <v>0</v>
      </c>
      <c r="L324" s="235">
        <v>0</v>
      </c>
      <c r="M324" s="222">
        <f t="shared" si="26"/>
        <v>0</v>
      </c>
      <c r="N324" s="223">
        <f t="shared" si="25"/>
        <v>0</v>
      </c>
      <c r="P324" s="194"/>
    </row>
    <row r="325" s="187" customFormat="1" ht="16.05" customHeight="1" spans="1:16">
      <c r="A325" s="218">
        <v>2040499</v>
      </c>
      <c r="B325" s="148" t="s">
        <v>294</v>
      </c>
      <c r="C325" s="222">
        <v>16</v>
      </c>
      <c r="D325" s="222">
        <v>0</v>
      </c>
      <c r="E325" s="222">
        <v>0</v>
      </c>
      <c r="F325" s="223">
        <f t="shared" si="27"/>
        <v>0</v>
      </c>
      <c r="G325" s="222">
        <f t="shared" si="28"/>
        <v>-16</v>
      </c>
      <c r="H325" s="223">
        <f t="shared" ref="H325:H388" si="29">IFERROR((G325/C325*100),0)</f>
        <v>-100</v>
      </c>
      <c r="I325" s="222">
        <v>0</v>
      </c>
      <c r="J325" s="234">
        <v>0</v>
      </c>
      <c r="K325" s="235">
        <v>0</v>
      </c>
      <c r="L325" s="235">
        <v>0</v>
      </c>
      <c r="M325" s="222">
        <f t="shared" si="26"/>
        <v>0</v>
      </c>
      <c r="N325" s="223">
        <f t="shared" ref="N325:N388" si="30">IFERROR((M325/D325*100),0)</f>
        <v>0</v>
      </c>
      <c r="P325" s="194"/>
    </row>
    <row r="326" s="187" customFormat="1" ht="16.05" customHeight="1" spans="1:16">
      <c r="A326" s="218">
        <v>20405</v>
      </c>
      <c r="B326" s="219" t="s">
        <v>295</v>
      </c>
      <c r="C326" s="222">
        <v>290</v>
      </c>
      <c r="D326" s="222">
        <v>607.18</v>
      </c>
      <c r="E326" s="222">
        <v>520</v>
      </c>
      <c r="F326" s="223">
        <f t="shared" si="27"/>
        <v>85.641819559274</v>
      </c>
      <c r="G326" s="222">
        <f t="shared" si="28"/>
        <v>230</v>
      </c>
      <c r="H326" s="223">
        <f t="shared" si="29"/>
        <v>79.3103448275862</v>
      </c>
      <c r="I326" s="222">
        <v>1090.46</v>
      </c>
      <c r="J326" s="234">
        <v>470.46</v>
      </c>
      <c r="K326" s="235">
        <v>0</v>
      </c>
      <c r="L326" s="235">
        <v>620</v>
      </c>
      <c r="M326" s="222">
        <f t="shared" si="26"/>
        <v>483.28</v>
      </c>
      <c r="N326" s="223">
        <f t="shared" si="30"/>
        <v>79.5941895319345</v>
      </c>
      <c r="P326" s="194"/>
    </row>
    <row r="327" s="187" customFormat="1" ht="16.05" customHeight="1" spans="1:16">
      <c r="A327" s="218">
        <v>2040501</v>
      </c>
      <c r="B327" s="148" t="s">
        <v>101</v>
      </c>
      <c r="C327" s="222">
        <v>290</v>
      </c>
      <c r="D327" s="222">
        <v>253.18</v>
      </c>
      <c r="E327" s="222">
        <v>484</v>
      </c>
      <c r="F327" s="223">
        <f t="shared" si="27"/>
        <v>191.168338731337</v>
      </c>
      <c r="G327" s="222">
        <f t="shared" si="28"/>
        <v>194</v>
      </c>
      <c r="H327" s="223">
        <f t="shared" si="29"/>
        <v>66.8965517241379</v>
      </c>
      <c r="I327" s="222">
        <v>0</v>
      </c>
      <c r="J327" s="234">
        <v>0</v>
      </c>
      <c r="K327" s="235">
        <v>0</v>
      </c>
      <c r="L327" s="235">
        <v>0</v>
      </c>
      <c r="M327" s="222">
        <f t="shared" si="26"/>
        <v>-253.18</v>
      </c>
      <c r="N327" s="223">
        <f t="shared" si="30"/>
        <v>-100</v>
      </c>
      <c r="P327" s="194"/>
    </row>
    <row r="328" s="187" customFormat="1" ht="16.05" customHeight="1" spans="1:16">
      <c r="A328" s="218">
        <v>2040502</v>
      </c>
      <c r="B328" s="148" t="s">
        <v>102</v>
      </c>
      <c r="C328" s="222">
        <v>0</v>
      </c>
      <c r="D328" s="222">
        <v>0</v>
      </c>
      <c r="E328" s="222">
        <v>0</v>
      </c>
      <c r="F328" s="223">
        <f t="shared" si="27"/>
        <v>0</v>
      </c>
      <c r="G328" s="222">
        <f t="shared" si="28"/>
        <v>0</v>
      </c>
      <c r="H328" s="223">
        <f t="shared" si="29"/>
        <v>0</v>
      </c>
      <c r="I328" s="222">
        <v>470.46</v>
      </c>
      <c r="J328" s="234">
        <v>470.46</v>
      </c>
      <c r="K328" s="235">
        <v>0</v>
      </c>
      <c r="L328" s="235">
        <v>0</v>
      </c>
      <c r="M328" s="222">
        <f t="shared" si="26"/>
        <v>470.46</v>
      </c>
      <c r="N328" s="223">
        <f t="shared" si="30"/>
        <v>0</v>
      </c>
      <c r="P328" s="194"/>
    </row>
    <row r="329" s="187" customFormat="1" ht="16.05" customHeight="1" spans="1:16">
      <c r="A329" s="218">
        <v>2040503</v>
      </c>
      <c r="B329" s="148" t="s">
        <v>103</v>
      </c>
      <c r="C329" s="222">
        <v>0</v>
      </c>
      <c r="D329" s="222">
        <v>0</v>
      </c>
      <c r="E329" s="222">
        <v>0</v>
      </c>
      <c r="F329" s="223">
        <f t="shared" si="27"/>
        <v>0</v>
      </c>
      <c r="G329" s="222">
        <f t="shared" si="28"/>
        <v>0</v>
      </c>
      <c r="H329" s="223">
        <f t="shared" si="29"/>
        <v>0</v>
      </c>
      <c r="I329" s="222">
        <v>0</v>
      </c>
      <c r="J329" s="234">
        <v>0</v>
      </c>
      <c r="K329" s="235">
        <v>0</v>
      </c>
      <c r="L329" s="235">
        <v>0</v>
      </c>
      <c r="M329" s="222">
        <f t="shared" si="26"/>
        <v>0</v>
      </c>
      <c r="N329" s="223">
        <f t="shared" si="30"/>
        <v>0</v>
      </c>
      <c r="P329" s="194"/>
    </row>
    <row r="330" s="187" customFormat="1" ht="16.05" customHeight="1" spans="1:16">
      <c r="A330" s="218">
        <v>2040504</v>
      </c>
      <c r="B330" s="148" t="s">
        <v>296</v>
      </c>
      <c r="C330" s="222">
        <v>0</v>
      </c>
      <c r="D330" s="222">
        <v>0</v>
      </c>
      <c r="E330" s="222">
        <v>0</v>
      </c>
      <c r="F330" s="223">
        <f t="shared" si="27"/>
        <v>0</v>
      </c>
      <c r="G330" s="222">
        <f t="shared" si="28"/>
        <v>0</v>
      </c>
      <c r="H330" s="223">
        <f t="shared" si="29"/>
        <v>0</v>
      </c>
      <c r="I330" s="222">
        <v>0</v>
      </c>
      <c r="J330" s="234">
        <v>0</v>
      </c>
      <c r="K330" s="235">
        <v>0</v>
      </c>
      <c r="L330" s="235">
        <v>0</v>
      </c>
      <c r="M330" s="222">
        <f t="shared" si="26"/>
        <v>0</v>
      </c>
      <c r="N330" s="223">
        <f t="shared" si="30"/>
        <v>0</v>
      </c>
      <c r="P330" s="194"/>
    </row>
    <row r="331" s="187" customFormat="1" ht="16.05" customHeight="1" spans="1:16">
      <c r="A331" s="218">
        <v>2040505</v>
      </c>
      <c r="B331" s="148" t="s">
        <v>297</v>
      </c>
      <c r="C331" s="222">
        <v>0</v>
      </c>
      <c r="D331" s="222">
        <v>0</v>
      </c>
      <c r="E331" s="222">
        <v>0</v>
      </c>
      <c r="F331" s="223">
        <f t="shared" si="27"/>
        <v>0</v>
      </c>
      <c r="G331" s="222">
        <f t="shared" si="28"/>
        <v>0</v>
      </c>
      <c r="H331" s="223">
        <f t="shared" si="29"/>
        <v>0</v>
      </c>
      <c r="I331" s="222">
        <v>0</v>
      </c>
      <c r="J331" s="234">
        <v>0</v>
      </c>
      <c r="K331" s="235">
        <v>0</v>
      </c>
      <c r="L331" s="235">
        <v>0</v>
      </c>
      <c r="M331" s="222">
        <f t="shared" si="26"/>
        <v>0</v>
      </c>
      <c r="N331" s="223">
        <f t="shared" si="30"/>
        <v>0</v>
      </c>
      <c r="P331" s="194"/>
    </row>
    <row r="332" s="187" customFormat="1" ht="16.05" customHeight="1" spans="1:16">
      <c r="A332" s="218">
        <v>2040506</v>
      </c>
      <c r="B332" s="148" t="s">
        <v>298</v>
      </c>
      <c r="C332" s="222">
        <v>0</v>
      </c>
      <c r="D332" s="222">
        <v>354</v>
      </c>
      <c r="E332" s="222">
        <v>36</v>
      </c>
      <c r="F332" s="223">
        <f t="shared" si="27"/>
        <v>10.1694915254237</v>
      </c>
      <c r="G332" s="222">
        <f t="shared" si="28"/>
        <v>36</v>
      </c>
      <c r="H332" s="223">
        <f t="shared" si="29"/>
        <v>0</v>
      </c>
      <c r="I332" s="222">
        <v>0</v>
      </c>
      <c r="J332" s="234">
        <v>0</v>
      </c>
      <c r="K332" s="235">
        <v>0</v>
      </c>
      <c r="L332" s="235">
        <v>0</v>
      </c>
      <c r="M332" s="222">
        <f t="shared" si="26"/>
        <v>-354</v>
      </c>
      <c r="N332" s="223">
        <f t="shared" si="30"/>
        <v>-100</v>
      </c>
      <c r="P332" s="194"/>
    </row>
    <row r="333" s="187" customFormat="1" ht="16.05" customHeight="1" spans="1:16">
      <c r="A333" s="218">
        <v>2040550</v>
      </c>
      <c r="B333" s="148" t="s">
        <v>110</v>
      </c>
      <c r="C333" s="222">
        <v>0</v>
      </c>
      <c r="D333" s="222">
        <v>0</v>
      </c>
      <c r="E333" s="222">
        <v>0</v>
      </c>
      <c r="F333" s="223">
        <f t="shared" si="27"/>
        <v>0</v>
      </c>
      <c r="G333" s="222">
        <f t="shared" si="28"/>
        <v>0</v>
      </c>
      <c r="H333" s="223">
        <f t="shared" si="29"/>
        <v>0</v>
      </c>
      <c r="I333" s="222">
        <v>0</v>
      </c>
      <c r="J333" s="234">
        <v>0</v>
      </c>
      <c r="K333" s="235">
        <v>0</v>
      </c>
      <c r="L333" s="235">
        <v>0</v>
      </c>
      <c r="M333" s="222">
        <f t="shared" si="26"/>
        <v>0</v>
      </c>
      <c r="N333" s="223">
        <f t="shared" si="30"/>
        <v>0</v>
      </c>
      <c r="P333" s="194"/>
    </row>
    <row r="334" s="187" customFormat="1" ht="16.05" customHeight="1" spans="1:16">
      <c r="A334" s="218">
        <v>2040599</v>
      </c>
      <c r="B334" s="148" t="s">
        <v>299</v>
      </c>
      <c r="C334" s="222">
        <v>0</v>
      </c>
      <c r="D334" s="222">
        <v>0</v>
      </c>
      <c r="E334" s="222">
        <v>0</v>
      </c>
      <c r="F334" s="223">
        <f t="shared" si="27"/>
        <v>0</v>
      </c>
      <c r="G334" s="222">
        <f t="shared" si="28"/>
        <v>0</v>
      </c>
      <c r="H334" s="223">
        <f t="shared" si="29"/>
        <v>0</v>
      </c>
      <c r="I334" s="222">
        <v>620</v>
      </c>
      <c r="J334" s="234">
        <v>0</v>
      </c>
      <c r="K334" s="235">
        <v>0</v>
      </c>
      <c r="L334" s="235">
        <v>620</v>
      </c>
      <c r="M334" s="222">
        <f t="shared" si="26"/>
        <v>620</v>
      </c>
      <c r="N334" s="223">
        <f t="shared" si="30"/>
        <v>0</v>
      </c>
      <c r="P334" s="194"/>
    </row>
    <row r="335" s="187" customFormat="1" ht="16.05" customHeight="1" spans="1:16">
      <c r="A335" s="218">
        <v>20406</v>
      </c>
      <c r="B335" s="219" t="s">
        <v>300</v>
      </c>
      <c r="C335" s="222">
        <v>1357</v>
      </c>
      <c r="D335" s="222">
        <v>1423.17</v>
      </c>
      <c r="E335" s="222">
        <v>1194</v>
      </c>
      <c r="F335" s="223">
        <f t="shared" si="27"/>
        <v>83.8972153713189</v>
      </c>
      <c r="G335" s="222">
        <f t="shared" si="28"/>
        <v>-163</v>
      </c>
      <c r="H335" s="223">
        <f t="shared" si="29"/>
        <v>-12.0117907148121</v>
      </c>
      <c r="I335" s="222">
        <v>1269.94</v>
      </c>
      <c r="J335" s="234">
        <v>1107.13</v>
      </c>
      <c r="K335" s="235">
        <v>0</v>
      </c>
      <c r="L335" s="235">
        <v>162.81</v>
      </c>
      <c r="M335" s="222">
        <f t="shared" si="26"/>
        <v>-153.23</v>
      </c>
      <c r="N335" s="223">
        <f t="shared" si="30"/>
        <v>-10.7668093059859</v>
      </c>
      <c r="P335" s="194"/>
    </row>
    <row r="336" s="187" customFormat="1" ht="16.05" customHeight="1" spans="1:16">
      <c r="A336" s="218">
        <v>2040601</v>
      </c>
      <c r="B336" s="148" t="s">
        <v>101</v>
      </c>
      <c r="C336" s="222">
        <v>863</v>
      </c>
      <c r="D336" s="222">
        <v>1048.9</v>
      </c>
      <c r="E336" s="222">
        <v>1019</v>
      </c>
      <c r="F336" s="223">
        <f t="shared" si="27"/>
        <v>97.1493946038707</v>
      </c>
      <c r="G336" s="222">
        <f t="shared" si="28"/>
        <v>156</v>
      </c>
      <c r="H336" s="223">
        <f t="shared" si="29"/>
        <v>18.0764774044032</v>
      </c>
      <c r="I336" s="222">
        <v>1039.7</v>
      </c>
      <c r="J336" s="234">
        <v>1039.7</v>
      </c>
      <c r="K336" s="235">
        <v>0</v>
      </c>
      <c r="L336" s="235">
        <v>0</v>
      </c>
      <c r="M336" s="222">
        <f t="shared" si="26"/>
        <v>-9.20000000000005</v>
      </c>
      <c r="N336" s="223">
        <f t="shared" si="30"/>
        <v>-0.877109352655167</v>
      </c>
      <c r="P336" s="194"/>
    </row>
    <row r="337" s="187" customFormat="1" ht="16.05" customHeight="1" spans="1:16">
      <c r="A337" s="218">
        <v>2040602</v>
      </c>
      <c r="B337" s="148" t="s">
        <v>102</v>
      </c>
      <c r="C337" s="222">
        <v>331</v>
      </c>
      <c r="D337" s="222">
        <v>64.41</v>
      </c>
      <c r="E337" s="222">
        <v>46</v>
      </c>
      <c r="F337" s="223">
        <f t="shared" si="27"/>
        <v>71.4174817574911</v>
      </c>
      <c r="G337" s="222">
        <f t="shared" si="28"/>
        <v>-285</v>
      </c>
      <c r="H337" s="223">
        <f t="shared" si="29"/>
        <v>-86.1027190332326</v>
      </c>
      <c r="I337" s="222">
        <v>4.41</v>
      </c>
      <c r="J337" s="234">
        <v>4.41</v>
      </c>
      <c r="K337" s="235">
        <v>0</v>
      </c>
      <c r="L337" s="235">
        <v>0</v>
      </c>
      <c r="M337" s="222">
        <f t="shared" si="26"/>
        <v>-60</v>
      </c>
      <c r="N337" s="223">
        <f t="shared" si="30"/>
        <v>-93.1532370749884</v>
      </c>
      <c r="P337" s="194"/>
    </row>
    <row r="338" s="187" customFormat="1" ht="16.05" customHeight="1" spans="1:16">
      <c r="A338" s="218">
        <v>2040603</v>
      </c>
      <c r="B338" s="148" t="s">
        <v>103</v>
      </c>
      <c r="C338" s="222">
        <v>0</v>
      </c>
      <c r="D338" s="222">
        <v>0</v>
      </c>
      <c r="E338" s="222">
        <v>0</v>
      </c>
      <c r="F338" s="223">
        <f t="shared" si="27"/>
        <v>0</v>
      </c>
      <c r="G338" s="222">
        <f t="shared" si="28"/>
        <v>0</v>
      </c>
      <c r="H338" s="223">
        <f t="shared" si="29"/>
        <v>0</v>
      </c>
      <c r="I338" s="222">
        <v>0</v>
      </c>
      <c r="J338" s="234">
        <v>0</v>
      </c>
      <c r="K338" s="235">
        <v>0</v>
      </c>
      <c r="L338" s="235">
        <v>0</v>
      </c>
      <c r="M338" s="222">
        <f t="shared" si="26"/>
        <v>0</v>
      </c>
      <c r="N338" s="223">
        <f t="shared" si="30"/>
        <v>0</v>
      </c>
      <c r="P338" s="194"/>
    </row>
    <row r="339" s="187" customFormat="1" ht="16.05" customHeight="1" spans="1:16">
      <c r="A339" s="218">
        <v>2040604</v>
      </c>
      <c r="B339" s="148" t="s">
        <v>301</v>
      </c>
      <c r="C339" s="222">
        <v>60</v>
      </c>
      <c r="D339" s="222">
        <v>91.45</v>
      </c>
      <c r="E339" s="222">
        <v>26</v>
      </c>
      <c r="F339" s="223">
        <f t="shared" si="27"/>
        <v>28.43083652269</v>
      </c>
      <c r="G339" s="222">
        <f t="shared" si="28"/>
        <v>-34</v>
      </c>
      <c r="H339" s="223">
        <f t="shared" si="29"/>
        <v>-56.6666666666667</v>
      </c>
      <c r="I339" s="222">
        <v>30.34</v>
      </c>
      <c r="J339" s="234">
        <v>24.25</v>
      </c>
      <c r="K339" s="235">
        <v>0</v>
      </c>
      <c r="L339" s="235">
        <v>6.09</v>
      </c>
      <c r="M339" s="222">
        <f t="shared" si="26"/>
        <v>-61.11</v>
      </c>
      <c r="N339" s="223">
        <f t="shared" si="30"/>
        <v>-66.8234007654456</v>
      </c>
      <c r="P339" s="194"/>
    </row>
    <row r="340" s="187" customFormat="1" ht="16.05" customHeight="1" spans="1:16">
      <c r="A340" s="218">
        <v>2040605</v>
      </c>
      <c r="B340" s="148" t="s">
        <v>302</v>
      </c>
      <c r="C340" s="222">
        <v>17</v>
      </c>
      <c r="D340" s="222">
        <v>85.63</v>
      </c>
      <c r="E340" s="222">
        <v>2</v>
      </c>
      <c r="F340" s="223">
        <f t="shared" si="27"/>
        <v>2.33563003620227</v>
      </c>
      <c r="G340" s="222">
        <f t="shared" si="28"/>
        <v>-15</v>
      </c>
      <c r="H340" s="223">
        <f t="shared" si="29"/>
        <v>-88.2352941176471</v>
      </c>
      <c r="I340" s="222">
        <v>0</v>
      </c>
      <c r="J340" s="234">
        <v>0</v>
      </c>
      <c r="K340" s="235">
        <v>0</v>
      </c>
      <c r="L340" s="235">
        <v>0</v>
      </c>
      <c r="M340" s="222">
        <f t="shared" si="26"/>
        <v>-85.63</v>
      </c>
      <c r="N340" s="223">
        <f t="shared" si="30"/>
        <v>-100</v>
      </c>
      <c r="P340" s="194"/>
    </row>
    <row r="341" s="187" customFormat="1" ht="16.05" customHeight="1" spans="1:16">
      <c r="A341" s="218">
        <v>2040606</v>
      </c>
      <c r="B341" s="148" t="s">
        <v>303</v>
      </c>
      <c r="C341" s="222">
        <v>0</v>
      </c>
      <c r="D341" s="222">
        <v>0</v>
      </c>
      <c r="E341" s="222">
        <v>0</v>
      </c>
      <c r="F341" s="223">
        <f t="shared" si="27"/>
        <v>0</v>
      </c>
      <c r="G341" s="222">
        <f t="shared" si="28"/>
        <v>0</v>
      </c>
      <c r="H341" s="223">
        <f t="shared" si="29"/>
        <v>0</v>
      </c>
      <c r="I341" s="222">
        <v>0</v>
      </c>
      <c r="J341" s="234">
        <v>0</v>
      </c>
      <c r="K341" s="235">
        <v>0</v>
      </c>
      <c r="L341" s="235">
        <v>0</v>
      </c>
      <c r="M341" s="222">
        <f t="shared" si="26"/>
        <v>0</v>
      </c>
      <c r="N341" s="223">
        <f t="shared" si="30"/>
        <v>0</v>
      </c>
      <c r="P341" s="194"/>
    </row>
    <row r="342" s="187" customFormat="1" ht="16.05" customHeight="1" spans="1:16">
      <c r="A342" s="218">
        <v>2040607</v>
      </c>
      <c r="B342" s="148" t="s">
        <v>304</v>
      </c>
      <c r="C342" s="222">
        <v>15</v>
      </c>
      <c r="D342" s="222">
        <v>3</v>
      </c>
      <c r="E342" s="222">
        <v>0</v>
      </c>
      <c r="F342" s="223">
        <f t="shared" si="27"/>
        <v>0</v>
      </c>
      <c r="G342" s="222">
        <f t="shared" si="28"/>
        <v>-15</v>
      </c>
      <c r="H342" s="223">
        <f t="shared" si="29"/>
        <v>-100</v>
      </c>
      <c r="I342" s="222">
        <v>24</v>
      </c>
      <c r="J342" s="234">
        <v>0</v>
      </c>
      <c r="K342" s="235">
        <v>0</v>
      </c>
      <c r="L342" s="235">
        <v>24</v>
      </c>
      <c r="M342" s="222">
        <f t="shared" si="26"/>
        <v>21</v>
      </c>
      <c r="N342" s="223">
        <f t="shared" si="30"/>
        <v>700</v>
      </c>
      <c r="P342" s="194"/>
    </row>
    <row r="343" s="187" customFormat="1" ht="16.05" customHeight="1" spans="1:16">
      <c r="A343" s="218">
        <v>2040608</v>
      </c>
      <c r="B343" s="148" t="s">
        <v>305</v>
      </c>
      <c r="C343" s="222">
        <v>0</v>
      </c>
      <c r="D343" s="222">
        <v>0</v>
      </c>
      <c r="E343" s="222">
        <v>0</v>
      </c>
      <c r="F343" s="223">
        <f t="shared" si="27"/>
        <v>0</v>
      </c>
      <c r="G343" s="222">
        <f t="shared" si="28"/>
        <v>0</v>
      </c>
      <c r="H343" s="223">
        <f t="shared" si="29"/>
        <v>0</v>
      </c>
      <c r="I343" s="222">
        <v>0</v>
      </c>
      <c r="J343" s="234">
        <v>0</v>
      </c>
      <c r="K343" s="235">
        <v>0</v>
      </c>
      <c r="L343" s="235">
        <v>0</v>
      </c>
      <c r="M343" s="222">
        <f t="shared" si="26"/>
        <v>0</v>
      </c>
      <c r="N343" s="223">
        <f t="shared" si="30"/>
        <v>0</v>
      </c>
      <c r="P343" s="194"/>
    </row>
    <row r="344" s="187" customFormat="1" ht="16.05" customHeight="1" spans="1:16">
      <c r="A344" s="218">
        <v>2040610</v>
      </c>
      <c r="B344" s="148" t="s">
        <v>306</v>
      </c>
      <c r="C344" s="222">
        <v>25</v>
      </c>
      <c r="D344" s="222">
        <v>24.84</v>
      </c>
      <c r="E344" s="222">
        <v>21</v>
      </c>
      <c r="F344" s="223">
        <f t="shared" si="27"/>
        <v>84.5410628019324</v>
      </c>
      <c r="G344" s="222">
        <f t="shared" si="28"/>
        <v>-4</v>
      </c>
      <c r="H344" s="223">
        <f t="shared" si="29"/>
        <v>-16</v>
      </c>
      <c r="I344" s="222">
        <v>0</v>
      </c>
      <c r="J344" s="234">
        <v>0</v>
      </c>
      <c r="K344" s="235">
        <v>0</v>
      </c>
      <c r="L344" s="235">
        <v>0</v>
      </c>
      <c r="M344" s="222">
        <f t="shared" si="26"/>
        <v>-24.84</v>
      </c>
      <c r="N344" s="223">
        <f t="shared" si="30"/>
        <v>-100</v>
      </c>
      <c r="P344" s="194"/>
    </row>
    <row r="345" s="187" customFormat="1" ht="16.05" customHeight="1" spans="1:16">
      <c r="A345" s="218">
        <v>2040612</v>
      </c>
      <c r="B345" s="148" t="s">
        <v>307</v>
      </c>
      <c r="C345" s="222">
        <v>8</v>
      </c>
      <c r="D345" s="222">
        <v>6.6</v>
      </c>
      <c r="E345" s="222">
        <v>6</v>
      </c>
      <c r="F345" s="223">
        <f t="shared" si="27"/>
        <v>90.9090909090909</v>
      </c>
      <c r="G345" s="222">
        <f t="shared" si="28"/>
        <v>-2</v>
      </c>
      <c r="H345" s="223">
        <f t="shared" si="29"/>
        <v>-25</v>
      </c>
      <c r="I345" s="222">
        <v>0</v>
      </c>
      <c r="J345" s="234">
        <v>0</v>
      </c>
      <c r="K345" s="235">
        <v>0</v>
      </c>
      <c r="L345" s="235">
        <v>0</v>
      </c>
      <c r="M345" s="222">
        <f t="shared" si="26"/>
        <v>-6.6</v>
      </c>
      <c r="N345" s="223">
        <f t="shared" si="30"/>
        <v>-100</v>
      </c>
      <c r="P345" s="194"/>
    </row>
    <row r="346" s="187" customFormat="1" ht="16.05" customHeight="1" spans="1:16">
      <c r="A346" s="218">
        <v>2040613</v>
      </c>
      <c r="B346" s="148" t="s">
        <v>142</v>
      </c>
      <c r="C346" s="222">
        <v>0</v>
      </c>
      <c r="D346" s="222">
        <v>61.26</v>
      </c>
      <c r="E346" s="222">
        <v>0</v>
      </c>
      <c r="F346" s="223">
        <f t="shared" si="27"/>
        <v>0</v>
      </c>
      <c r="G346" s="222">
        <f t="shared" si="28"/>
        <v>0</v>
      </c>
      <c r="H346" s="223">
        <f t="shared" si="29"/>
        <v>0</v>
      </c>
      <c r="I346" s="222">
        <v>0</v>
      </c>
      <c r="J346" s="234">
        <v>0</v>
      </c>
      <c r="K346" s="235">
        <v>0</v>
      </c>
      <c r="L346" s="235">
        <v>0</v>
      </c>
      <c r="M346" s="222">
        <f t="shared" si="26"/>
        <v>-61.26</v>
      </c>
      <c r="N346" s="223">
        <f t="shared" si="30"/>
        <v>-100</v>
      </c>
      <c r="P346" s="194"/>
    </row>
    <row r="347" s="187" customFormat="1" ht="16.05" customHeight="1" spans="1:16">
      <c r="A347" s="218">
        <v>2040650</v>
      </c>
      <c r="B347" s="148" t="s">
        <v>110</v>
      </c>
      <c r="C347" s="222">
        <v>1</v>
      </c>
      <c r="D347" s="222">
        <v>31.28</v>
      </c>
      <c r="E347" s="222">
        <v>28</v>
      </c>
      <c r="F347" s="223">
        <f t="shared" si="27"/>
        <v>89.5140664961637</v>
      </c>
      <c r="G347" s="222">
        <f t="shared" si="28"/>
        <v>27</v>
      </c>
      <c r="H347" s="223">
        <f t="shared" si="29"/>
        <v>2700</v>
      </c>
      <c r="I347" s="222">
        <v>38.77</v>
      </c>
      <c r="J347" s="234">
        <v>38.77</v>
      </c>
      <c r="K347" s="235">
        <v>0</v>
      </c>
      <c r="L347" s="235">
        <v>0</v>
      </c>
      <c r="M347" s="222">
        <f t="shared" si="26"/>
        <v>7.49</v>
      </c>
      <c r="N347" s="223">
        <f t="shared" si="30"/>
        <v>23.9450127877238</v>
      </c>
      <c r="P347" s="194"/>
    </row>
    <row r="348" s="187" customFormat="1" ht="16.05" customHeight="1" spans="1:16">
      <c r="A348" s="218">
        <v>2040699</v>
      </c>
      <c r="B348" s="148" t="s">
        <v>308</v>
      </c>
      <c r="C348" s="222">
        <v>37</v>
      </c>
      <c r="D348" s="222">
        <v>5.8</v>
      </c>
      <c r="E348" s="222">
        <v>46</v>
      </c>
      <c r="F348" s="223">
        <f t="shared" si="27"/>
        <v>793.103448275862</v>
      </c>
      <c r="G348" s="222">
        <f t="shared" si="28"/>
        <v>9</v>
      </c>
      <c r="H348" s="223">
        <f t="shared" si="29"/>
        <v>24.3243243243243</v>
      </c>
      <c r="I348" s="222">
        <v>132.72</v>
      </c>
      <c r="J348" s="234">
        <v>0</v>
      </c>
      <c r="K348" s="235">
        <v>0</v>
      </c>
      <c r="L348" s="235">
        <v>132.72</v>
      </c>
      <c r="M348" s="222">
        <f t="shared" si="26"/>
        <v>126.92</v>
      </c>
      <c r="N348" s="223">
        <f t="shared" si="30"/>
        <v>2188.27586206897</v>
      </c>
      <c r="P348" s="194"/>
    </row>
    <row r="349" s="187" customFormat="1" ht="16.05" customHeight="1" spans="1:16">
      <c r="A349" s="218">
        <v>20407</v>
      </c>
      <c r="B349" s="219" t="s">
        <v>309</v>
      </c>
      <c r="C349" s="222">
        <v>0</v>
      </c>
      <c r="D349" s="222">
        <v>0</v>
      </c>
      <c r="E349" s="222">
        <v>0</v>
      </c>
      <c r="F349" s="223">
        <f t="shared" si="27"/>
        <v>0</v>
      </c>
      <c r="G349" s="222">
        <f t="shared" si="28"/>
        <v>0</v>
      </c>
      <c r="H349" s="223">
        <f t="shared" si="29"/>
        <v>0</v>
      </c>
      <c r="I349" s="222">
        <v>0</v>
      </c>
      <c r="J349" s="234">
        <v>0</v>
      </c>
      <c r="K349" s="235">
        <v>0</v>
      </c>
      <c r="L349" s="235">
        <v>0</v>
      </c>
      <c r="M349" s="222">
        <f t="shared" si="26"/>
        <v>0</v>
      </c>
      <c r="N349" s="223">
        <f t="shared" si="30"/>
        <v>0</v>
      </c>
      <c r="P349" s="194"/>
    </row>
    <row r="350" s="187" customFormat="1" ht="16.05" customHeight="1" spans="1:16">
      <c r="A350" s="218">
        <v>2040701</v>
      </c>
      <c r="B350" s="148" t="s">
        <v>101</v>
      </c>
      <c r="C350" s="222">
        <v>0</v>
      </c>
      <c r="D350" s="222">
        <v>0</v>
      </c>
      <c r="E350" s="222">
        <v>0</v>
      </c>
      <c r="F350" s="223">
        <f t="shared" si="27"/>
        <v>0</v>
      </c>
      <c r="G350" s="222">
        <f t="shared" si="28"/>
        <v>0</v>
      </c>
      <c r="H350" s="223">
        <f t="shared" si="29"/>
        <v>0</v>
      </c>
      <c r="I350" s="222">
        <v>0</v>
      </c>
      <c r="J350" s="234">
        <v>0</v>
      </c>
      <c r="K350" s="235">
        <v>0</v>
      </c>
      <c r="L350" s="235">
        <v>0</v>
      </c>
      <c r="M350" s="222">
        <f t="shared" si="26"/>
        <v>0</v>
      </c>
      <c r="N350" s="223">
        <f t="shared" si="30"/>
        <v>0</v>
      </c>
      <c r="P350" s="194"/>
    </row>
    <row r="351" s="187" customFormat="1" ht="16.05" customHeight="1" spans="1:16">
      <c r="A351" s="218">
        <v>2040702</v>
      </c>
      <c r="B351" s="148" t="s">
        <v>102</v>
      </c>
      <c r="C351" s="222">
        <v>0</v>
      </c>
      <c r="D351" s="222">
        <v>0</v>
      </c>
      <c r="E351" s="222">
        <v>0</v>
      </c>
      <c r="F351" s="223">
        <f t="shared" si="27"/>
        <v>0</v>
      </c>
      <c r="G351" s="222">
        <f t="shared" si="28"/>
        <v>0</v>
      </c>
      <c r="H351" s="223">
        <f t="shared" si="29"/>
        <v>0</v>
      </c>
      <c r="I351" s="222">
        <v>0</v>
      </c>
      <c r="J351" s="234">
        <v>0</v>
      </c>
      <c r="K351" s="235">
        <v>0</v>
      </c>
      <c r="L351" s="235">
        <v>0</v>
      </c>
      <c r="M351" s="222">
        <f t="shared" si="26"/>
        <v>0</v>
      </c>
      <c r="N351" s="223">
        <f t="shared" si="30"/>
        <v>0</v>
      </c>
      <c r="P351" s="194"/>
    </row>
    <row r="352" s="187" customFormat="1" ht="16.05" customHeight="1" spans="1:16">
      <c r="A352" s="218">
        <v>2040703</v>
      </c>
      <c r="B352" s="148" t="s">
        <v>103</v>
      </c>
      <c r="C352" s="222">
        <v>0</v>
      </c>
      <c r="D352" s="222">
        <v>0</v>
      </c>
      <c r="E352" s="222">
        <v>0</v>
      </c>
      <c r="F352" s="223">
        <f t="shared" si="27"/>
        <v>0</v>
      </c>
      <c r="G352" s="222">
        <f t="shared" si="28"/>
        <v>0</v>
      </c>
      <c r="H352" s="223">
        <f t="shared" si="29"/>
        <v>0</v>
      </c>
      <c r="I352" s="222">
        <v>0</v>
      </c>
      <c r="J352" s="234">
        <v>0</v>
      </c>
      <c r="K352" s="235">
        <v>0</v>
      </c>
      <c r="L352" s="235">
        <v>0</v>
      </c>
      <c r="M352" s="222">
        <f t="shared" si="26"/>
        <v>0</v>
      </c>
      <c r="N352" s="223">
        <f t="shared" si="30"/>
        <v>0</v>
      </c>
      <c r="P352" s="194"/>
    </row>
    <row r="353" s="187" customFormat="1" ht="16.05" customHeight="1" spans="1:16">
      <c r="A353" s="218">
        <v>2040704</v>
      </c>
      <c r="B353" s="148" t="s">
        <v>310</v>
      </c>
      <c r="C353" s="222">
        <v>0</v>
      </c>
      <c r="D353" s="222">
        <v>0</v>
      </c>
      <c r="E353" s="222">
        <v>0</v>
      </c>
      <c r="F353" s="223">
        <f t="shared" si="27"/>
        <v>0</v>
      </c>
      <c r="G353" s="222">
        <f t="shared" si="28"/>
        <v>0</v>
      </c>
      <c r="H353" s="223">
        <f t="shared" si="29"/>
        <v>0</v>
      </c>
      <c r="I353" s="222">
        <v>0</v>
      </c>
      <c r="J353" s="234">
        <v>0</v>
      </c>
      <c r="K353" s="235">
        <v>0</v>
      </c>
      <c r="L353" s="235">
        <v>0</v>
      </c>
      <c r="M353" s="222">
        <f t="shared" si="26"/>
        <v>0</v>
      </c>
      <c r="N353" s="223">
        <f t="shared" si="30"/>
        <v>0</v>
      </c>
      <c r="P353" s="194"/>
    </row>
    <row r="354" s="187" customFormat="1" ht="16.05" customHeight="1" spans="1:16">
      <c r="A354" s="218">
        <v>2040705</v>
      </c>
      <c r="B354" s="148" t="s">
        <v>311</v>
      </c>
      <c r="C354" s="222">
        <v>0</v>
      </c>
      <c r="D354" s="222">
        <v>0</v>
      </c>
      <c r="E354" s="222">
        <v>0</v>
      </c>
      <c r="F354" s="223">
        <f t="shared" si="27"/>
        <v>0</v>
      </c>
      <c r="G354" s="222">
        <f t="shared" si="28"/>
        <v>0</v>
      </c>
      <c r="H354" s="223">
        <f t="shared" si="29"/>
        <v>0</v>
      </c>
      <c r="I354" s="222">
        <v>0</v>
      </c>
      <c r="J354" s="234">
        <v>0</v>
      </c>
      <c r="K354" s="235">
        <v>0</v>
      </c>
      <c r="L354" s="235">
        <v>0</v>
      </c>
      <c r="M354" s="222">
        <f t="shared" si="26"/>
        <v>0</v>
      </c>
      <c r="N354" s="223">
        <f t="shared" si="30"/>
        <v>0</v>
      </c>
      <c r="P354" s="194"/>
    </row>
    <row r="355" s="187" customFormat="1" ht="16.05" customHeight="1" spans="1:16">
      <c r="A355" s="218">
        <v>2040706</v>
      </c>
      <c r="B355" s="148" t="s">
        <v>312</v>
      </c>
      <c r="C355" s="222">
        <v>0</v>
      </c>
      <c r="D355" s="222">
        <v>0</v>
      </c>
      <c r="E355" s="222">
        <v>0</v>
      </c>
      <c r="F355" s="223">
        <f t="shared" si="27"/>
        <v>0</v>
      </c>
      <c r="G355" s="222">
        <f t="shared" si="28"/>
        <v>0</v>
      </c>
      <c r="H355" s="223">
        <f t="shared" si="29"/>
        <v>0</v>
      </c>
      <c r="I355" s="222">
        <v>0</v>
      </c>
      <c r="J355" s="234">
        <v>0</v>
      </c>
      <c r="K355" s="235">
        <v>0</v>
      </c>
      <c r="L355" s="235">
        <v>0</v>
      </c>
      <c r="M355" s="222">
        <f t="shared" si="26"/>
        <v>0</v>
      </c>
      <c r="N355" s="223">
        <f t="shared" si="30"/>
        <v>0</v>
      </c>
      <c r="P355" s="194"/>
    </row>
    <row r="356" s="187" customFormat="1" ht="16.05" customHeight="1" spans="1:16">
      <c r="A356" s="218">
        <v>2040707</v>
      </c>
      <c r="B356" s="148" t="s">
        <v>142</v>
      </c>
      <c r="C356" s="222">
        <v>0</v>
      </c>
      <c r="D356" s="222">
        <v>0</v>
      </c>
      <c r="E356" s="222">
        <v>0</v>
      </c>
      <c r="F356" s="223">
        <f t="shared" si="27"/>
        <v>0</v>
      </c>
      <c r="G356" s="222">
        <f t="shared" si="28"/>
        <v>0</v>
      </c>
      <c r="H356" s="223">
        <f t="shared" si="29"/>
        <v>0</v>
      </c>
      <c r="I356" s="222">
        <v>0</v>
      </c>
      <c r="J356" s="234">
        <v>0</v>
      </c>
      <c r="K356" s="235">
        <v>0</v>
      </c>
      <c r="L356" s="235">
        <v>0</v>
      </c>
      <c r="M356" s="222">
        <f t="shared" si="26"/>
        <v>0</v>
      </c>
      <c r="N356" s="223">
        <f t="shared" si="30"/>
        <v>0</v>
      </c>
      <c r="P356" s="194"/>
    </row>
    <row r="357" s="187" customFormat="1" ht="16.05" customHeight="1" spans="1:16">
      <c r="A357" s="218">
        <v>2040750</v>
      </c>
      <c r="B357" s="148" t="s">
        <v>110</v>
      </c>
      <c r="C357" s="222">
        <v>0</v>
      </c>
      <c r="D357" s="222">
        <v>0</v>
      </c>
      <c r="E357" s="222">
        <v>0</v>
      </c>
      <c r="F357" s="223">
        <f t="shared" si="27"/>
        <v>0</v>
      </c>
      <c r="G357" s="222">
        <f t="shared" si="28"/>
        <v>0</v>
      </c>
      <c r="H357" s="223">
        <f t="shared" si="29"/>
        <v>0</v>
      </c>
      <c r="I357" s="222">
        <v>0</v>
      </c>
      <c r="J357" s="234">
        <v>0</v>
      </c>
      <c r="K357" s="235">
        <v>0</v>
      </c>
      <c r="L357" s="235">
        <v>0</v>
      </c>
      <c r="M357" s="222">
        <f t="shared" si="26"/>
        <v>0</v>
      </c>
      <c r="N357" s="223">
        <f t="shared" si="30"/>
        <v>0</v>
      </c>
      <c r="P357" s="194"/>
    </row>
    <row r="358" s="187" customFormat="1" ht="16.05" customHeight="1" spans="1:16">
      <c r="A358" s="218">
        <v>2040799</v>
      </c>
      <c r="B358" s="148" t="s">
        <v>313</v>
      </c>
      <c r="C358" s="222">
        <v>0</v>
      </c>
      <c r="D358" s="222">
        <v>0</v>
      </c>
      <c r="E358" s="222">
        <v>0</v>
      </c>
      <c r="F358" s="223">
        <f t="shared" si="27"/>
        <v>0</v>
      </c>
      <c r="G358" s="222">
        <f t="shared" si="28"/>
        <v>0</v>
      </c>
      <c r="H358" s="223">
        <f t="shared" si="29"/>
        <v>0</v>
      </c>
      <c r="I358" s="222">
        <v>0</v>
      </c>
      <c r="J358" s="234">
        <v>0</v>
      </c>
      <c r="K358" s="235">
        <v>0</v>
      </c>
      <c r="L358" s="235">
        <v>0</v>
      </c>
      <c r="M358" s="222">
        <f t="shared" si="26"/>
        <v>0</v>
      </c>
      <c r="N358" s="223">
        <f t="shared" si="30"/>
        <v>0</v>
      </c>
      <c r="P358" s="194"/>
    </row>
    <row r="359" s="187" customFormat="1" ht="16.05" customHeight="1" spans="1:16">
      <c r="A359" s="218">
        <v>20408</v>
      </c>
      <c r="B359" s="219" t="s">
        <v>314</v>
      </c>
      <c r="C359" s="222">
        <v>0</v>
      </c>
      <c r="D359" s="222">
        <v>0</v>
      </c>
      <c r="E359" s="222">
        <v>0</v>
      </c>
      <c r="F359" s="223">
        <f t="shared" si="27"/>
        <v>0</v>
      </c>
      <c r="G359" s="222">
        <f t="shared" si="28"/>
        <v>0</v>
      </c>
      <c r="H359" s="223">
        <f t="shared" si="29"/>
        <v>0</v>
      </c>
      <c r="I359" s="222">
        <v>0</v>
      </c>
      <c r="J359" s="234">
        <v>0</v>
      </c>
      <c r="K359" s="235">
        <v>0</v>
      </c>
      <c r="L359" s="235">
        <v>0</v>
      </c>
      <c r="M359" s="222">
        <f t="shared" si="26"/>
        <v>0</v>
      </c>
      <c r="N359" s="223">
        <f t="shared" si="30"/>
        <v>0</v>
      </c>
      <c r="P359" s="194"/>
    </row>
    <row r="360" s="187" customFormat="1" ht="16.05" customHeight="1" spans="1:16">
      <c r="A360" s="218">
        <v>2040801</v>
      </c>
      <c r="B360" s="148" t="s">
        <v>101</v>
      </c>
      <c r="C360" s="222">
        <v>0</v>
      </c>
      <c r="D360" s="222">
        <v>0</v>
      </c>
      <c r="E360" s="222">
        <v>0</v>
      </c>
      <c r="F360" s="223">
        <f t="shared" si="27"/>
        <v>0</v>
      </c>
      <c r="G360" s="222">
        <f t="shared" si="28"/>
        <v>0</v>
      </c>
      <c r="H360" s="223">
        <f t="shared" si="29"/>
        <v>0</v>
      </c>
      <c r="I360" s="222">
        <v>0</v>
      </c>
      <c r="J360" s="234">
        <v>0</v>
      </c>
      <c r="K360" s="235">
        <v>0</v>
      </c>
      <c r="L360" s="235">
        <v>0</v>
      </c>
      <c r="M360" s="222">
        <f t="shared" ref="M360:M394" si="31">I360-D360</f>
        <v>0</v>
      </c>
      <c r="N360" s="223">
        <f t="shared" si="30"/>
        <v>0</v>
      </c>
      <c r="P360" s="194"/>
    </row>
    <row r="361" s="187" customFormat="1" ht="16.05" customHeight="1" spans="1:16">
      <c r="A361" s="218">
        <v>2040802</v>
      </c>
      <c r="B361" s="148" t="s">
        <v>102</v>
      </c>
      <c r="C361" s="222">
        <v>0</v>
      </c>
      <c r="D361" s="222">
        <v>0</v>
      </c>
      <c r="E361" s="222">
        <v>0</v>
      </c>
      <c r="F361" s="223">
        <f t="shared" si="27"/>
        <v>0</v>
      </c>
      <c r="G361" s="222">
        <f t="shared" si="28"/>
        <v>0</v>
      </c>
      <c r="H361" s="223">
        <f t="shared" si="29"/>
        <v>0</v>
      </c>
      <c r="I361" s="222">
        <v>0</v>
      </c>
      <c r="J361" s="234">
        <v>0</v>
      </c>
      <c r="K361" s="235">
        <v>0</v>
      </c>
      <c r="L361" s="235">
        <v>0</v>
      </c>
      <c r="M361" s="222">
        <f t="shared" si="31"/>
        <v>0</v>
      </c>
      <c r="N361" s="223">
        <f t="shared" si="30"/>
        <v>0</v>
      </c>
      <c r="P361" s="194"/>
    </row>
    <row r="362" s="187" customFormat="1" ht="16.05" customHeight="1" spans="1:16">
      <c r="A362" s="218">
        <v>2040803</v>
      </c>
      <c r="B362" s="148" t="s">
        <v>103</v>
      </c>
      <c r="C362" s="222">
        <v>0</v>
      </c>
      <c r="D362" s="222">
        <v>0</v>
      </c>
      <c r="E362" s="222">
        <v>0</v>
      </c>
      <c r="F362" s="223">
        <f t="shared" si="27"/>
        <v>0</v>
      </c>
      <c r="G362" s="222">
        <f t="shared" si="28"/>
        <v>0</v>
      </c>
      <c r="H362" s="223">
        <f t="shared" si="29"/>
        <v>0</v>
      </c>
      <c r="I362" s="222">
        <v>0</v>
      </c>
      <c r="J362" s="234">
        <v>0</v>
      </c>
      <c r="K362" s="235">
        <v>0</v>
      </c>
      <c r="L362" s="235">
        <v>0</v>
      </c>
      <c r="M362" s="222">
        <f t="shared" si="31"/>
        <v>0</v>
      </c>
      <c r="N362" s="223">
        <f t="shared" si="30"/>
        <v>0</v>
      </c>
      <c r="P362" s="194"/>
    </row>
    <row r="363" s="187" customFormat="1" ht="16.05" customHeight="1" spans="1:16">
      <c r="A363" s="218">
        <v>2040804</v>
      </c>
      <c r="B363" s="148" t="s">
        <v>315</v>
      </c>
      <c r="C363" s="222">
        <v>0</v>
      </c>
      <c r="D363" s="222">
        <v>0</v>
      </c>
      <c r="E363" s="222">
        <v>0</v>
      </c>
      <c r="F363" s="223">
        <f t="shared" si="27"/>
        <v>0</v>
      </c>
      <c r="G363" s="222">
        <f t="shared" si="28"/>
        <v>0</v>
      </c>
      <c r="H363" s="223">
        <f t="shared" si="29"/>
        <v>0</v>
      </c>
      <c r="I363" s="222">
        <v>0</v>
      </c>
      <c r="J363" s="234">
        <v>0</v>
      </c>
      <c r="K363" s="235">
        <v>0</v>
      </c>
      <c r="L363" s="235">
        <v>0</v>
      </c>
      <c r="M363" s="222">
        <f t="shared" si="31"/>
        <v>0</v>
      </c>
      <c r="N363" s="223">
        <f t="shared" si="30"/>
        <v>0</v>
      </c>
      <c r="P363" s="194"/>
    </row>
    <row r="364" s="187" customFormat="1" ht="16.05" customHeight="1" spans="1:16">
      <c r="A364" s="218">
        <v>2040805</v>
      </c>
      <c r="B364" s="148" t="s">
        <v>316</v>
      </c>
      <c r="C364" s="222">
        <v>0</v>
      </c>
      <c r="D364" s="222">
        <v>0</v>
      </c>
      <c r="E364" s="222">
        <v>0</v>
      </c>
      <c r="F364" s="223">
        <f t="shared" si="27"/>
        <v>0</v>
      </c>
      <c r="G364" s="222">
        <f t="shared" si="28"/>
        <v>0</v>
      </c>
      <c r="H364" s="223">
        <f t="shared" si="29"/>
        <v>0</v>
      </c>
      <c r="I364" s="222">
        <v>0</v>
      </c>
      <c r="J364" s="234">
        <v>0</v>
      </c>
      <c r="K364" s="235">
        <v>0</v>
      </c>
      <c r="L364" s="235">
        <v>0</v>
      </c>
      <c r="M364" s="222">
        <f t="shared" si="31"/>
        <v>0</v>
      </c>
      <c r="N364" s="223">
        <f t="shared" si="30"/>
        <v>0</v>
      </c>
      <c r="P364" s="194"/>
    </row>
    <row r="365" s="187" customFormat="1" ht="16.05" customHeight="1" spans="1:16">
      <c r="A365" s="218">
        <v>2040806</v>
      </c>
      <c r="B365" s="148" t="s">
        <v>317</v>
      </c>
      <c r="C365" s="222">
        <v>0</v>
      </c>
      <c r="D365" s="222">
        <v>0</v>
      </c>
      <c r="E365" s="222">
        <v>0</v>
      </c>
      <c r="F365" s="223">
        <f t="shared" si="27"/>
        <v>0</v>
      </c>
      <c r="G365" s="222">
        <f t="shared" si="28"/>
        <v>0</v>
      </c>
      <c r="H365" s="223">
        <f t="shared" si="29"/>
        <v>0</v>
      </c>
      <c r="I365" s="222">
        <v>0</v>
      </c>
      <c r="J365" s="234">
        <v>0</v>
      </c>
      <c r="K365" s="235">
        <v>0</v>
      </c>
      <c r="L365" s="235">
        <v>0</v>
      </c>
      <c r="M365" s="222">
        <f t="shared" si="31"/>
        <v>0</v>
      </c>
      <c r="N365" s="223">
        <f t="shared" si="30"/>
        <v>0</v>
      </c>
      <c r="P365" s="194"/>
    </row>
    <row r="366" s="187" customFormat="1" ht="16.05" customHeight="1" spans="1:16">
      <c r="A366" s="218">
        <v>2040807</v>
      </c>
      <c r="B366" s="148" t="s">
        <v>142</v>
      </c>
      <c r="C366" s="222">
        <v>0</v>
      </c>
      <c r="D366" s="222">
        <v>0</v>
      </c>
      <c r="E366" s="222">
        <v>0</v>
      </c>
      <c r="F366" s="223">
        <f t="shared" si="27"/>
        <v>0</v>
      </c>
      <c r="G366" s="222">
        <f t="shared" si="28"/>
        <v>0</v>
      </c>
      <c r="H366" s="223">
        <f t="shared" si="29"/>
        <v>0</v>
      </c>
      <c r="I366" s="222">
        <v>0</v>
      </c>
      <c r="J366" s="234">
        <v>0</v>
      </c>
      <c r="K366" s="235">
        <v>0</v>
      </c>
      <c r="L366" s="235">
        <v>0</v>
      </c>
      <c r="M366" s="222">
        <f t="shared" si="31"/>
        <v>0</v>
      </c>
      <c r="N366" s="223">
        <f t="shared" si="30"/>
        <v>0</v>
      </c>
      <c r="P366" s="194"/>
    </row>
    <row r="367" s="187" customFormat="1" ht="16.05" customHeight="1" spans="1:16">
      <c r="A367" s="218">
        <v>2040850</v>
      </c>
      <c r="B367" s="148" t="s">
        <v>110</v>
      </c>
      <c r="C367" s="222">
        <v>0</v>
      </c>
      <c r="D367" s="222">
        <v>0</v>
      </c>
      <c r="E367" s="222">
        <v>0</v>
      </c>
      <c r="F367" s="223">
        <f t="shared" si="27"/>
        <v>0</v>
      </c>
      <c r="G367" s="222">
        <f t="shared" si="28"/>
        <v>0</v>
      </c>
      <c r="H367" s="223">
        <f t="shared" si="29"/>
        <v>0</v>
      </c>
      <c r="I367" s="222">
        <v>0</v>
      </c>
      <c r="J367" s="234">
        <v>0</v>
      </c>
      <c r="K367" s="235">
        <v>0</v>
      </c>
      <c r="L367" s="235">
        <v>0</v>
      </c>
      <c r="M367" s="222">
        <f t="shared" si="31"/>
        <v>0</v>
      </c>
      <c r="N367" s="223">
        <f t="shared" si="30"/>
        <v>0</v>
      </c>
      <c r="P367" s="194"/>
    </row>
    <row r="368" s="187" customFormat="1" ht="16.05" customHeight="1" spans="1:16">
      <c r="A368" s="218">
        <v>2040899</v>
      </c>
      <c r="B368" s="148" t="s">
        <v>318</v>
      </c>
      <c r="C368" s="222">
        <v>0</v>
      </c>
      <c r="D368" s="222">
        <v>0</v>
      </c>
      <c r="E368" s="222">
        <v>0</v>
      </c>
      <c r="F368" s="223">
        <f t="shared" si="27"/>
        <v>0</v>
      </c>
      <c r="G368" s="222">
        <f t="shared" si="28"/>
        <v>0</v>
      </c>
      <c r="H368" s="223">
        <f t="shared" si="29"/>
        <v>0</v>
      </c>
      <c r="I368" s="222">
        <v>0</v>
      </c>
      <c r="J368" s="234">
        <v>0</v>
      </c>
      <c r="K368" s="235">
        <v>0</v>
      </c>
      <c r="L368" s="235">
        <v>0</v>
      </c>
      <c r="M368" s="222">
        <f t="shared" si="31"/>
        <v>0</v>
      </c>
      <c r="N368" s="223">
        <f t="shared" si="30"/>
        <v>0</v>
      </c>
      <c r="P368" s="194"/>
    </row>
    <row r="369" s="187" customFormat="1" ht="16.05" customHeight="1" spans="1:16">
      <c r="A369" s="236">
        <v>20409</v>
      </c>
      <c r="B369" s="238" t="s">
        <v>319</v>
      </c>
      <c r="C369" s="222">
        <v>0</v>
      </c>
      <c r="D369" s="222">
        <v>0</v>
      </c>
      <c r="E369" s="222">
        <v>0</v>
      </c>
      <c r="F369" s="223">
        <f t="shared" si="27"/>
        <v>0</v>
      </c>
      <c r="G369" s="222">
        <f t="shared" si="28"/>
        <v>0</v>
      </c>
      <c r="H369" s="223">
        <f t="shared" si="29"/>
        <v>0</v>
      </c>
      <c r="I369" s="222">
        <v>0</v>
      </c>
      <c r="J369" s="234">
        <v>0</v>
      </c>
      <c r="K369" s="235">
        <v>0</v>
      </c>
      <c r="L369" s="235">
        <v>0</v>
      </c>
      <c r="M369" s="222">
        <f t="shared" si="31"/>
        <v>0</v>
      </c>
      <c r="N369" s="223">
        <f t="shared" si="30"/>
        <v>0</v>
      </c>
      <c r="P369" s="194"/>
    </row>
    <row r="370" s="187" customFormat="1" ht="16.05" customHeight="1" spans="1:16">
      <c r="A370" s="218">
        <v>2040901</v>
      </c>
      <c r="B370" s="148" t="s">
        <v>101</v>
      </c>
      <c r="C370" s="222">
        <v>0</v>
      </c>
      <c r="D370" s="222">
        <v>0</v>
      </c>
      <c r="E370" s="222">
        <v>0</v>
      </c>
      <c r="F370" s="223">
        <f t="shared" si="27"/>
        <v>0</v>
      </c>
      <c r="G370" s="222">
        <f t="shared" si="28"/>
        <v>0</v>
      </c>
      <c r="H370" s="223">
        <f t="shared" si="29"/>
        <v>0</v>
      </c>
      <c r="I370" s="222">
        <v>0</v>
      </c>
      <c r="J370" s="234">
        <v>0</v>
      </c>
      <c r="K370" s="235">
        <v>0</v>
      </c>
      <c r="L370" s="235">
        <v>0</v>
      </c>
      <c r="M370" s="222">
        <f t="shared" si="31"/>
        <v>0</v>
      </c>
      <c r="N370" s="223">
        <f t="shared" si="30"/>
        <v>0</v>
      </c>
      <c r="P370" s="194"/>
    </row>
    <row r="371" s="187" customFormat="1" ht="16.05" customHeight="1" spans="1:16">
      <c r="A371" s="218">
        <v>2040902</v>
      </c>
      <c r="B371" s="148" t="s">
        <v>102</v>
      </c>
      <c r="C371" s="222">
        <v>0</v>
      </c>
      <c r="D371" s="222">
        <v>0</v>
      </c>
      <c r="E371" s="222">
        <v>0</v>
      </c>
      <c r="F371" s="223">
        <f t="shared" si="27"/>
        <v>0</v>
      </c>
      <c r="G371" s="222">
        <f t="shared" si="28"/>
        <v>0</v>
      </c>
      <c r="H371" s="223">
        <f t="shared" si="29"/>
        <v>0</v>
      </c>
      <c r="I371" s="222">
        <v>0</v>
      </c>
      <c r="J371" s="234">
        <v>0</v>
      </c>
      <c r="K371" s="235">
        <v>0</v>
      </c>
      <c r="L371" s="235">
        <v>0</v>
      </c>
      <c r="M371" s="222">
        <f t="shared" si="31"/>
        <v>0</v>
      </c>
      <c r="N371" s="223">
        <f t="shared" si="30"/>
        <v>0</v>
      </c>
      <c r="P371" s="194"/>
    </row>
    <row r="372" s="187" customFormat="1" ht="16.05" customHeight="1" spans="1:16">
      <c r="A372" s="218">
        <v>2040903</v>
      </c>
      <c r="B372" s="148" t="s">
        <v>103</v>
      </c>
      <c r="C372" s="222">
        <v>0</v>
      </c>
      <c r="D372" s="222">
        <v>0</v>
      </c>
      <c r="E372" s="222">
        <v>0</v>
      </c>
      <c r="F372" s="223">
        <f t="shared" si="27"/>
        <v>0</v>
      </c>
      <c r="G372" s="222">
        <f t="shared" si="28"/>
        <v>0</v>
      </c>
      <c r="H372" s="223">
        <f t="shared" si="29"/>
        <v>0</v>
      </c>
      <c r="I372" s="222">
        <v>0</v>
      </c>
      <c r="J372" s="234">
        <v>0</v>
      </c>
      <c r="K372" s="235">
        <v>0</v>
      </c>
      <c r="L372" s="235">
        <v>0</v>
      </c>
      <c r="M372" s="222">
        <f t="shared" si="31"/>
        <v>0</v>
      </c>
      <c r="N372" s="223">
        <f t="shared" si="30"/>
        <v>0</v>
      </c>
      <c r="P372" s="194"/>
    </row>
    <row r="373" s="187" customFormat="1" ht="16.05" customHeight="1" spans="1:16">
      <c r="A373" s="218">
        <v>2040904</v>
      </c>
      <c r="B373" s="148" t="s">
        <v>320</v>
      </c>
      <c r="C373" s="222">
        <v>0</v>
      </c>
      <c r="D373" s="222">
        <v>0</v>
      </c>
      <c r="E373" s="222">
        <v>0</v>
      </c>
      <c r="F373" s="223">
        <f t="shared" si="27"/>
        <v>0</v>
      </c>
      <c r="G373" s="222">
        <f t="shared" si="28"/>
        <v>0</v>
      </c>
      <c r="H373" s="223">
        <f t="shared" si="29"/>
        <v>0</v>
      </c>
      <c r="I373" s="222">
        <v>0</v>
      </c>
      <c r="J373" s="234">
        <v>0</v>
      </c>
      <c r="K373" s="235">
        <v>0</v>
      </c>
      <c r="L373" s="235">
        <v>0</v>
      </c>
      <c r="M373" s="222">
        <f t="shared" si="31"/>
        <v>0</v>
      </c>
      <c r="N373" s="223">
        <f t="shared" si="30"/>
        <v>0</v>
      </c>
      <c r="P373" s="194"/>
    </row>
    <row r="374" s="187" customFormat="1" ht="16.05" customHeight="1" spans="1:16">
      <c r="A374" s="218">
        <v>2040905</v>
      </c>
      <c r="B374" s="148" t="s">
        <v>321</v>
      </c>
      <c r="C374" s="222">
        <v>0</v>
      </c>
      <c r="D374" s="222">
        <v>0</v>
      </c>
      <c r="E374" s="222">
        <v>0</v>
      </c>
      <c r="F374" s="223">
        <f t="shared" si="27"/>
        <v>0</v>
      </c>
      <c r="G374" s="222">
        <f t="shared" si="28"/>
        <v>0</v>
      </c>
      <c r="H374" s="223">
        <f t="shared" si="29"/>
        <v>0</v>
      </c>
      <c r="I374" s="222">
        <v>0</v>
      </c>
      <c r="J374" s="234">
        <v>0</v>
      </c>
      <c r="K374" s="235">
        <v>0</v>
      </c>
      <c r="L374" s="235">
        <v>0</v>
      </c>
      <c r="M374" s="222">
        <f t="shared" si="31"/>
        <v>0</v>
      </c>
      <c r="N374" s="223">
        <f t="shared" si="30"/>
        <v>0</v>
      </c>
      <c r="P374" s="194"/>
    </row>
    <row r="375" s="187" customFormat="1" ht="16.05" customHeight="1" spans="1:16">
      <c r="A375" s="218">
        <v>2040950</v>
      </c>
      <c r="B375" s="148" t="s">
        <v>110</v>
      </c>
      <c r="C375" s="222">
        <v>0</v>
      </c>
      <c r="D375" s="222">
        <v>0</v>
      </c>
      <c r="E375" s="222">
        <v>0</v>
      </c>
      <c r="F375" s="223">
        <f t="shared" si="27"/>
        <v>0</v>
      </c>
      <c r="G375" s="222">
        <f t="shared" si="28"/>
        <v>0</v>
      </c>
      <c r="H375" s="223">
        <f t="shared" si="29"/>
        <v>0</v>
      </c>
      <c r="I375" s="222">
        <v>0</v>
      </c>
      <c r="J375" s="234">
        <v>0</v>
      </c>
      <c r="K375" s="235">
        <v>0</v>
      </c>
      <c r="L375" s="235">
        <v>0</v>
      </c>
      <c r="M375" s="222">
        <f t="shared" si="31"/>
        <v>0</v>
      </c>
      <c r="N375" s="223">
        <f t="shared" si="30"/>
        <v>0</v>
      </c>
      <c r="P375" s="194"/>
    </row>
    <row r="376" s="187" customFormat="1" ht="16.05" customHeight="1" spans="1:16">
      <c r="A376" s="218">
        <v>2040999</v>
      </c>
      <c r="B376" s="148" t="s">
        <v>322</v>
      </c>
      <c r="C376" s="222">
        <v>0</v>
      </c>
      <c r="D376" s="222">
        <v>0</v>
      </c>
      <c r="E376" s="222">
        <v>0</v>
      </c>
      <c r="F376" s="223">
        <f t="shared" si="27"/>
        <v>0</v>
      </c>
      <c r="G376" s="222">
        <f t="shared" si="28"/>
        <v>0</v>
      </c>
      <c r="H376" s="223">
        <f t="shared" si="29"/>
        <v>0</v>
      </c>
      <c r="I376" s="222">
        <v>0</v>
      </c>
      <c r="J376" s="234">
        <v>0</v>
      </c>
      <c r="K376" s="235">
        <v>0</v>
      </c>
      <c r="L376" s="235">
        <v>0</v>
      </c>
      <c r="M376" s="222">
        <f t="shared" si="31"/>
        <v>0</v>
      </c>
      <c r="N376" s="223">
        <f t="shared" si="30"/>
        <v>0</v>
      </c>
      <c r="P376" s="194"/>
    </row>
    <row r="377" s="187" customFormat="1" ht="16.05" customHeight="1" spans="1:16">
      <c r="A377" s="218">
        <v>20410</v>
      </c>
      <c r="B377" s="219" t="s">
        <v>323</v>
      </c>
      <c r="C377" s="222">
        <v>0</v>
      </c>
      <c r="D377" s="222">
        <v>0</v>
      </c>
      <c r="E377" s="222">
        <v>0</v>
      </c>
      <c r="F377" s="223">
        <f t="shared" si="27"/>
        <v>0</v>
      </c>
      <c r="G377" s="222">
        <f t="shared" si="28"/>
        <v>0</v>
      </c>
      <c r="H377" s="223">
        <f t="shared" si="29"/>
        <v>0</v>
      </c>
      <c r="I377" s="222">
        <v>0</v>
      </c>
      <c r="J377" s="234">
        <v>0</v>
      </c>
      <c r="K377" s="235">
        <v>0</v>
      </c>
      <c r="L377" s="235">
        <v>0</v>
      </c>
      <c r="M377" s="222">
        <f t="shared" si="31"/>
        <v>0</v>
      </c>
      <c r="N377" s="223">
        <f t="shared" si="30"/>
        <v>0</v>
      </c>
      <c r="P377" s="194"/>
    </row>
    <row r="378" s="187" customFormat="1" ht="16.05" customHeight="1" spans="1:16">
      <c r="A378" s="218">
        <v>2041001</v>
      </c>
      <c r="B378" s="148" t="s">
        <v>101</v>
      </c>
      <c r="C378" s="222">
        <v>0</v>
      </c>
      <c r="D378" s="222">
        <v>0</v>
      </c>
      <c r="E378" s="222">
        <v>0</v>
      </c>
      <c r="F378" s="223">
        <f t="shared" si="27"/>
        <v>0</v>
      </c>
      <c r="G378" s="222">
        <f t="shared" si="28"/>
        <v>0</v>
      </c>
      <c r="H378" s="223">
        <f t="shared" si="29"/>
        <v>0</v>
      </c>
      <c r="I378" s="222">
        <v>0</v>
      </c>
      <c r="J378" s="234">
        <v>0</v>
      </c>
      <c r="K378" s="235">
        <v>0</v>
      </c>
      <c r="L378" s="235">
        <v>0</v>
      </c>
      <c r="M378" s="222">
        <f t="shared" si="31"/>
        <v>0</v>
      </c>
      <c r="N378" s="223">
        <f t="shared" si="30"/>
        <v>0</v>
      </c>
      <c r="P378" s="194"/>
    </row>
    <row r="379" s="187" customFormat="1" ht="16.05" customHeight="1" spans="1:16">
      <c r="A379" s="218">
        <v>2041002</v>
      </c>
      <c r="B379" s="148" t="s">
        <v>102</v>
      </c>
      <c r="C379" s="222">
        <v>0</v>
      </c>
      <c r="D379" s="222">
        <v>0</v>
      </c>
      <c r="E379" s="222">
        <v>0</v>
      </c>
      <c r="F379" s="223">
        <f t="shared" si="27"/>
        <v>0</v>
      </c>
      <c r="G379" s="222">
        <f t="shared" si="28"/>
        <v>0</v>
      </c>
      <c r="H379" s="223">
        <f t="shared" si="29"/>
        <v>0</v>
      </c>
      <c r="I379" s="222">
        <v>0</v>
      </c>
      <c r="J379" s="234">
        <v>0</v>
      </c>
      <c r="K379" s="235">
        <v>0</v>
      </c>
      <c r="L379" s="235">
        <v>0</v>
      </c>
      <c r="M379" s="222">
        <f t="shared" si="31"/>
        <v>0</v>
      </c>
      <c r="N379" s="223">
        <f t="shared" si="30"/>
        <v>0</v>
      </c>
      <c r="P379" s="194"/>
    </row>
    <row r="380" s="187" customFormat="1" ht="16.05" customHeight="1" spans="1:16">
      <c r="A380" s="218">
        <v>2041006</v>
      </c>
      <c r="B380" s="148" t="s">
        <v>142</v>
      </c>
      <c r="C380" s="222">
        <v>0</v>
      </c>
      <c r="D380" s="222">
        <v>0</v>
      </c>
      <c r="E380" s="222">
        <v>0</v>
      </c>
      <c r="F380" s="223">
        <f t="shared" si="27"/>
        <v>0</v>
      </c>
      <c r="G380" s="222">
        <f t="shared" si="28"/>
        <v>0</v>
      </c>
      <c r="H380" s="223">
        <f t="shared" si="29"/>
        <v>0</v>
      </c>
      <c r="I380" s="222">
        <v>0</v>
      </c>
      <c r="J380" s="234">
        <v>0</v>
      </c>
      <c r="K380" s="235">
        <v>0</v>
      </c>
      <c r="L380" s="235">
        <v>0</v>
      </c>
      <c r="M380" s="222">
        <f t="shared" si="31"/>
        <v>0</v>
      </c>
      <c r="N380" s="223">
        <f t="shared" si="30"/>
        <v>0</v>
      </c>
      <c r="P380" s="194"/>
    </row>
    <row r="381" s="187" customFormat="1" ht="16.05" customHeight="1" spans="1:16">
      <c r="A381" s="218">
        <v>2041007</v>
      </c>
      <c r="B381" s="148" t="s">
        <v>324</v>
      </c>
      <c r="C381" s="222">
        <v>0</v>
      </c>
      <c r="D381" s="222">
        <v>0</v>
      </c>
      <c r="E381" s="222">
        <v>0</v>
      </c>
      <c r="F381" s="223">
        <f t="shared" si="27"/>
        <v>0</v>
      </c>
      <c r="G381" s="222">
        <f t="shared" si="28"/>
        <v>0</v>
      </c>
      <c r="H381" s="223">
        <f t="shared" si="29"/>
        <v>0</v>
      </c>
      <c r="I381" s="222">
        <v>0</v>
      </c>
      <c r="J381" s="234">
        <v>0</v>
      </c>
      <c r="K381" s="235">
        <v>0</v>
      </c>
      <c r="L381" s="235">
        <v>0</v>
      </c>
      <c r="M381" s="222">
        <f t="shared" si="31"/>
        <v>0</v>
      </c>
      <c r="N381" s="223">
        <f t="shared" si="30"/>
        <v>0</v>
      </c>
      <c r="P381" s="194"/>
    </row>
    <row r="382" s="187" customFormat="1" ht="16.05" customHeight="1" spans="1:16">
      <c r="A382" s="218">
        <v>2041099</v>
      </c>
      <c r="B382" s="148" t="s">
        <v>325</v>
      </c>
      <c r="C382" s="222">
        <v>0</v>
      </c>
      <c r="D382" s="222">
        <v>0</v>
      </c>
      <c r="E382" s="222">
        <v>0</v>
      </c>
      <c r="F382" s="223">
        <f t="shared" si="27"/>
        <v>0</v>
      </c>
      <c r="G382" s="222">
        <f t="shared" si="28"/>
        <v>0</v>
      </c>
      <c r="H382" s="223">
        <f t="shared" si="29"/>
        <v>0</v>
      </c>
      <c r="I382" s="222">
        <v>0</v>
      </c>
      <c r="J382" s="234">
        <v>0</v>
      </c>
      <c r="K382" s="235">
        <v>0</v>
      </c>
      <c r="L382" s="235">
        <v>0</v>
      </c>
      <c r="M382" s="222">
        <f t="shared" si="31"/>
        <v>0</v>
      </c>
      <c r="N382" s="223">
        <f t="shared" si="30"/>
        <v>0</v>
      </c>
      <c r="P382" s="194"/>
    </row>
    <row r="383" s="187" customFormat="1" ht="16.05" customHeight="1" spans="1:16">
      <c r="A383" s="218">
        <v>20499</v>
      </c>
      <c r="B383" s="219" t="s">
        <v>326</v>
      </c>
      <c r="C383" s="222">
        <v>0</v>
      </c>
      <c r="D383" s="222">
        <v>0</v>
      </c>
      <c r="E383" s="222">
        <v>15</v>
      </c>
      <c r="F383" s="223">
        <f t="shared" si="27"/>
        <v>0</v>
      </c>
      <c r="G383" s="222">
        <f t="shared" si="28"/>
        <v>15</v>
      </c>
      <c r="H383" s="223">
        <f t="shared" si="29"/>
        <v>0</v>
      </c>
      <c r="I383" s="222">
        <v>0</v>
      </c>
      <c r="J383" s="234">
        <v>0</v>
      </c>
      <c r="K383" s="235">
        <v>0</v>
      </c>
      <c r="L383" s="235">
        <v>0</v>
      </c>
      <c r="M383" s="222">
        <f t="shared" si="31"/>
        <v>0</v>
      </c>
      <c r="N383" s="223">
        <f t="shared" si="30"/>
        <v>0</v>
      </c>
      <c r="P383" s="194"/>
    </row>
    <row r="384" s="187" customFormat="1" ht="16.05" customHeight="1" spans="1:16">
      <c r="A384" s="218">
        <v>2049902</v>
      </c>
      <c r="B384" s="148" t="s">
        <v>327</v>
      </c>
      <c r="C384" s="222">
        <v>0</v>
      </c>
      <c r="D384" s="222">
        <v>0</v>
      </c>
      <c r="E384" s="222">
        <v>15</v>
      </c>
      <c r="F384" s="223">
        <f t="shared" si="27"/>
        <v>0</v>
      </c>
      <c r="G384" s="222">
        <f t="shared" si="28"/>
        <v>15</v>
      </c>
      <c r="H384" s="223">
        <f t="shared" si="29"/>
        <v>0</v>
      </c>
      <c r="I384" s="222">
        <v>0</v>
      </c>
      <c r="J384" s="234">
        <v>0</v>
      </c>
      <c r="K384" s="235">
        <v>0</v>
      </c>
      <c r="L384" s="235">
        <v>0</v>
      </c>
      <c r="M384" s="222">
        <f t="shared" si="31"/>
        <v>0</v>
      </c>
      <c r="N384" s="223">
        <f t="shared" si="30"/>
        <v>0</v>
      </c>
      <c r="P384" s="194"/>
    </row>
    <row r="385" s="189" customFormat="1" ht="16.05" customHeight="1" spans="1:30">
      <c r="A385" s="218">
        <v>2049999</v>
      </c>
      <c r="B385" s="148" t="s">
        <v>328</v>
      </c>
      <c r="C385" s="222">
        <v>0</v>
      </c>
      <c r="D385" s="222">
        <v>0</v>
      </c>
      <c r="E385" s="222">
        <v>0</v>
      </c>
      <c r="F385" s="223">
        <f t="shared" si="27"/>
        <v>0</v>
      </c>
      <c r="G385" s="222">
        <f t="shared" si="28"/>
        <v>0</v>
      </c>
      <c r="H385" s="223">
        <f t="shared" si="29"/>
        <v>0</v>
      </c>
      <c r="I385" s="222">
        <v>0</v>
      </c>
      <c r="J385" s="234">
        <v>0</v>
      </c>
      <c r="K385" s="235">
        <v>0</v>
      </c>
      <c r="L385" s="235">
        <v>0</v>
      </c>
      <c r="M385" s="222">
        <f t="shared" si="31"/>
        <v>0</v>
      </c>
      <c r="N385" s="223">
        <f t="shared" si="30"/>
        <v>0</v>
      </c>
      <c r="O385" s="187"/>
      <c r="P385" s="194"/>
      <c r="Q385" s="187"/>
      <c r="R385" s="187"/>
      <c r="S385" s="187"/>
      <c r="T385" s="187"/>
      <c r="U385" s="187"/>
      <c r="V385" s="187"/>
      <c r="W385" s="187"/>
      <c r="X385" s="187"/>
      <c r="Y385" s="187"/>
      <c r="Z385" s="187"/>
      <c r="AA385" s="187"/>
      <c r="AB385" s="187"/>
      <c r="AC385" s="187"/>
      <c r="AD385" s="187"/>
    </row>
    <row r="386" s="187" customFormat="1" ht="16.05" customHeight="1" spans="1:16">
      <c r="A386" s="218">
        <v>205</v>
      </c>
      <c r="B386" s="219" t="s">
        <v>329</v>
      </c>
      <c r="C386" s="222">
        <v>70905</v>
      </c>
      <c r="D386" s="222">
        <v>71479.94</v>
      </c>
      <c r="E386" s="222">
        <v>71469</v>
      </c>
      <c r="F386" s="223">
        <f t="shared" si="27"/>
        <v>99.984695006739</v>
      </c>
      <c r="G386" s="222">
        <f t="shared" si="28"/>
        <v>564</v>
      </c>
      <c r="H386" s="223">
        <f t="shared" si="29"/>
        <v>0.795430505606093</v>
      </c>
      <c r="I386" s="222">
        <v>86712.73</v>
      </c>
      <c r="J386" s="234">
        <v>70704.03</v>
      </c>
      <c r="K386" s="235">
        <v>10834.96</v>
      </c>
      <c r="L386" s="235">
        <v>5173.74</v>
      </c>
      <c r="M386" s="222">
        <f t="shared" si="31"/>
        <v>15232.79</v>
      </c>
      <c r="N386" s="223">
        <f t="shared" si="30"/>
        <v>21.3105802830836</v>
      </c>
      <c r="P386" s="194"/>
    </row>
    <row r="387" s="187" customFormat="1" ht="16.05" customHeight="1" spans="1:16">
      <c r="A387" s="218">
        <v>20501</v>
      </c>
      <c r="B387" s="219" t="s">
        <v>330</v>
      </c>
      <c r="C387" s="222">
        <v>196</v>
      </c>
      <c r="D387" s="222">
        <v>150.74</v>
      </c>
      <c r="E387" s="222">
        <v>377</v>
      </c>
      <c r="F387" s="223">
        <f t="shared" si="27"/>
        <v>250.099509088497</v>
      </c>
      <c r="G387" s="222">
        <f t="shared" si="28"/>
        <v>181</v>
      </c>
      <c r="H387" s="223">
        <f t="shared" si="29"/>
        <v>92.3469387755102</v>
      </c>
      <c r="I387" s="222">
        <v>150.97</v>
      </c>
      <c r="J387" s="234">
        <v>150.97</v>
      </c>
      <c r="K387" s="235">
        <v>0</v>
      </c>
      <c r="L387" s="235">
        <v>0</v>
      </c>
      <c r="M387" s="222">
        <f t="shared" si="31"/>
        <v>0.22999999999999</v>
      </c>
      <c r="N387" s="223">
        <f t="shared" si="30"/>
        <v>0.152580602361676</v>
      </c>
      <c r="P387" s="194"/>
    </row>
    <row r="388" s="187" customFormat="1" ht="16.05" customHeight="1" spans="1:16">
      <c r="A388" s="218">
        <v>2050101</v>
      </c>
      <c r="B388" s="148" t="s">
        <v>101</v>
      </c>
      <c r="C388" s="222">
        <v>137</v>
      </c>
      <c r="D388" s="222">
        <v>130.74</v>
      </c>
      <c r="E388" s="222">
        <v>197</v>
      </c>
      <c r="F388" s="223">
        <f t="shared" ref="F388:F451" si="32">IFERROR((E388/D388*100),0)</f>
        <v>150.680740400795</v>
      </c>
      <c r="G388" s="222">
        <f t="shared" ref="G388:G451" si="33">E388-C388</f>
        <v>60</v>
      </c>
      <c r="H388" s="223">
        <f t="shared" si="29"/>
        <v>43.7956204379562</v>
      </c>
      <c r="I388" s="222">
        <v>150.97</v>
      </c>
      <c r="J388" s="234">
        <v>150.97</v>
      </c>
      <c r="K388" s="235">
        <v>0</v>
      </c>
      <c r="L388" s="235">
        <v>0</v>
      </c>
      <c r="M388" s="222">
        <f t="shared" si="31"/>
        <v>20.23</v>
      </c>
      <c r="N388" s="223">
        <f t="shared" si="30"/>
        <v>15.4734587731375</v>
      </c>
      <c r="P388" s="194"/>
    </row>
    <row r="389" s="187" customFormat="1" ht="16.05" customHeight="1" spans="1:16">
      <c r="A389" s="218">
        <v>2050102</v>
      </c>
      <c r="B389" s="148" t="s">
        <v>102</v>
      </c>
      <c r="C389" s="222">
        <v>0</v>
      </c>
      <c r="D389" s="222">
        <v>0</v>
      </c>
      <c r="E389" s="222">
        <v>0</v>
      </c>
      <c r="F389" s="223">
        <f t="shared" si="32"/>
        <v>0</v>
      </c>
      <c r="G389" s="222">
        <f t="shared" si="33"/>
        <v>0</v>
      </c>
      <c r="H389" s="223">
        <f t="shared" ref="H389:H452" si="34">IFERROR((G389/C389*100),0)</f>
        <v>0</v>
      </c>
      <c r="I389" s="222">
        <v>0</v>
      </c>
      <c r="J389" s="234">
        <v>0</v>
      </c>
      <c r="K389" s="235">
        <v>0</v>
      </c>
      <c r="L389" s="235">
        <v>0</v>
      </c>
      <c r="M389" s="222">
        <f t="shared" si="31"/>
        <v>0</v>
      </c>
      <c r="N389" s="223">
        <f t="shared" ref="N389:N452" si="35">IFERROR((M389/D389*100),0)</f>
        <v>0</v>
      </c>
      <c r="P389" s="194"/>
    </row>
    <row r="390" s="187" customFormat="1" ht="16.05" customHeight="1" spans="1:16">
      <c r="A390" s="218">
        <v>2050103</v>
      </c>
      <c r="B390" s="148" t="s">
        <v>103</v>
      </c>
      <c r="C390" s="222">
        <v>0</v>
      </c>
      <c r="D390" s="222">
        <v>0</v>
      </c>
      <c r="E390" s="222">
        <v>0</v>
      </c>
      <c r="F390" s="223">
        <f t="shared" si="32"/>
        <v>0</v>
      </c>
      <c r="G390" s="222">
        <f t="shared" si="33"/>
        <v>0</v>
      </c>
      <c r="H390" s="223">
        <f t="shared" si="34"/>
        <v>0</v>
      </c>
      <c r="I390" s="222">
        <v>0</v>
      </c>
      <c r="J390" s="234">
        <v>0</v>
      </c>
      <c r="K390" s="235">
        <v>0</v>
      </c>
      <c r="L390" s="235">
        <v>0</v>
      </c>
      <c r="M390" s="222">
        <f t="shared" si="31"/>
        <v>0</v>
      </c>
      <c r="N390" s="223">
        <f t="shared" si="35"/>
        <v>0</v>
      </c>
      <c r="P390" s="194"/>
    </row>
    <row r="391" s="187" customFormat="1" ht="16.05" customHeight="1" spans="1:16">
      <c r="A391" s="218">
        <v>2050199</v>
      </c>
      <c r="B391" s="148" t="s">
        <v>331</v>
      </c>
      <c r="C391" s="222">
        <v>59</v>
      </c>
      <c r="D391" s="222">
        <v>20</v>
      </c>
      <c r="E391" s="222">
        <v>180</v>
      </c>
      <c r="F391" s="223">
        <f t="shared" si="32"/>
        <v>900</v>
      </c>
      <c r="G391" s="222">
        <f t="shared" si="33"/>
        <v>121</v>
      </c>
      <c r="H391" s="223">
        <f t="shared" si="34"/>
        <v>205.084745762712</v>
      </c>
      <c r="I391" s="222">
        <v>0</v>
      </c>
      <c r="J391" s="234">
        <v>0</v>
      </c>
      <c r="K391" s="235">
        <v>0</v>
      </c>
      <c r="L391" s="235">
        <v>0</v>
      </c>
      <c r="M391" s="222">
        <f t="shared" si="31"/>
        <v>-20</v>
      </c>
      <c r="N391" s="223">
        <f t="shared" si="35"/>
        <v>-100</v>
      </c>
      <c r="P391" s="194"/>
    </row>
    <row r="392" s="187" customFormat="1" ht="16.05" customHeight="1" spans="1:16">
      <c r="A392" s="218">
        <v>20502</v>
      </c>
      <c r="B392" s="219" t="s">
        <v>332</v>
      </c>
      <c r="C392" s="222">
        <v>65425</v>
      </c>
      <c r="D392" s="222">
        <v>65485.33</v>
      </c>
      <c r="E392" s="222">
        <v>66576</v>
      </c>
      <c r="F392" s="223">
        <f t="shared" si="32"/>
        <v>101.665518063359</v>
      </c>
      <c r="G392" s="222">
        <f t="shared" si="33"/>
        <v>1151</v>
      </c>
      <c r="H392" s="223">
        <f t="shared" si="34"/>
        <v>1.75926633549866</v>
      </c>
      <c r="I392" s="222">
        <v>82507.74</v>
      </c>
      <c r="J392" s="234">
        <v>66714.54</v>
      </c>
      <c r="K392" s="235">
        <v>10834.96</v>
      </c>
      <c r="L392" s="235">
        <v>4958.24</v>
      </c>
      <c r="M392" s="222">
        <f t="shared" si="31"/>
        <v>17022.41</v>
      </c>
      <c r="N392" s="223">
        <f t="shared" si="35"/>
        <v>25.9942341284682</v>
      </c>
      <c r="P392" s="194"/>
    </row>
    <row r="393" s="187" customFormat="1" ht="16.05" customHeight="1" spans="1:16">
      <c r="A393" s="218">
        <v>2050201</v>
      </c>
      <c r="B393" s="148" t="s">
        <v>333</v>
      </c>
      <c r="C393" s="222">
        <v>4359</v>
      </c>
      <c r="D393" s="222">
        <v>6018.26</v>
      </c>
      <c r="E393" s="222">
        <v>4233</v>
      </c>
      <c r="F393" s="223">
        <f t="shared" si="32"/>
        <v>70.3359442762526</v>
      </c>
      <c r="G393" s="222">
        <f t="shared" si="33"/>
        <v>-126</v>
      </c>
      <c r="H393" s="223">
        <f t="shared" si="34"/>
        <v>-2.89057123193393</v>
      </c>
      <c r="I393" s="222">
        <v>6097.36</v>
      </c>
      <c r="J393" s="234">
        <v>4508.2</v>
      </c>
      <c r="K393" s="235">
        <v>918.16</v>
      </c>
      <c r="L393" s="235">
        <v>671</v>
      </c>
      <c r="M393" s="222">
        <f t="shared" si="31"/>
        <v>79.0999999999995</v>
      </c>
      <c r="N393" s="223">
        <f t="shared" si="35"/>
        <v>1.31433337875066</v>
      </c>
      <c r="P393" s="194"/>
    </row>
    <row r="394" s="187" customFormat="1" ht="16.05" customHeight="1" spans="1:16">
      <c r="A394" s="218">
        <v>2050202</v>
      </c>
      <c r="B394" s="148" t="s">
        <v>334</v>
      </c>
      <c r="C394" s="222">
        <v>36912</v>
      </c>
      <c r="D394" s="222">
        <v>26130.2</v>
      </c>
      <c r="E394" s="222">
        <v>38067</v>
      </c>
      <c r="F394" s="223">
        <f t="shared" si="32"/>
        <v>145.682007791751</v>
      </c>
      <c r="G394" s="222">
        <f t="shared" si="33"/>
        <v>1155</v>
      </c>
      <c r="H394" s="223">
        <f t="shared" si="34"/>
        <v>3.12906371911573</v>
      </c>
      <c r="I394" s="222">
        <v>29410.1</v>
      </c>
      <c r="J394" s="234">
        <v>26553.89</v>
      </c>
      <c r="K394" s="235">
        <v>0</v>
      </c>
      <c r="L394" s="235">
        <v>2856.21</v>
      </c>
      <c r="M394" s="222">
        <f t="shared" si="31"/>
        <v>3279.9</v>
      </c>
      <c r="N394" s="223">
        <f t="shared" si="35"/>
        <v>12.5521427313989</v>
      </c>
      <c r="P394" s="194"/>
    </row>
    <row r="395" s="187" customFormat="1" ht="16.05" customHeight="1" spans="1:16">
      <c r="A395" s="218">
        <v>2050203</v>
      </c>
      <c r="B395" s="148" t="s">
        <v>335</v>
      </c>
      <c r="C395" s="222">
        <v>20665</v>
      </c>
      <c r="D395" s="222">
        <v>15968.47</v>
      </c>
      <c r="E395" s="222">
        <v>22768</v>
      </c>
      <c r="F395" s="223">
        <f t="shared" si="32"/>
        <v>142.580973631162</v>
      </c>
      <c r="G395" s="222">
        <f t="shared" si="33"/>
        <v>2103</v>
      </c>
      <c r="H395" s="223">
        <f t="shared" si="34"/>
        <v>10.1766271473506</v>
      </c>
      <c r="I395" s="222">
        <v>16761.3</v>
      </c>
      <c r="J395" s="234">
        <v>15448.45</v>
      </c>
      <c r="K395" s="235">
        <v>0</v>
      </c>
      <c r="L395" s="235">
        <v>1312.85</v>
      </c>
      <c r="M395" s="222"/>
      <c r="N395" s="223">
        <f t="shared" si="35"/>
        <v>0</v>
      </c>
      <c r="P395" s="194"/>
    </row>
    <row r="396" s="187" customFormat="1" ht="16.05" customHeight="1" spans="1:16">
      <c r="A396" s="218">
        <v>2050204</v>
      </c>
      <c r="B396" s="148" t="s">
        <v>336</v>
      </c>
      <c r="C396" s="222">
        <v>0</v>
      </c>
      <c r="D396" s="222">
        <v>0</v>
      </c>
      <c r="E396" s="222">
        <v>0</v>
      </c>
      <c r="F396" s="223">
        <f t="shared" si="32"/>
        <v>0</v>
      </c>
      <c r="G396" s="222">
        <f t="shared" si="33"/>
        <v>0</v>
      </c>
      <c r="H396" s="223">
        <f t="shared" si="34"/>
        <v>0</v>
      </c>
      <c r="I396" s="222">
        <v>0</v>
      </c>
      <c r="J396" s="234">
        <v>0</v>
      </c>
      <c r="K396" s="235">
        <v>0</v>
      </c>
      <c r="L396" s="235">
        <v>0</v>
      </c>
      <c r="M396" s="222">
        <f t="shared" ref="M396:M459" si="36">I396-D396</f>
        <v>0</v>
      </c>
      <c r="N396" s="223">
        <f t="shared" si="35"/>
        <v>0</v>
      </c>
      <c r="P396" s="194"/>
    </row>
    <row r="397" s="187" customFormat="1" ht="16.05" customHeight="1" spans="1:16">
      <c r="A397" s="218">
        <v>2050205</v>
      </c>
      <c r="B397" s="148" t="s">
        <v>337</v>
      </c>
      <c r="C397" s="222">
        <v>8</v>
      </c>
      <c r="D397" s="222">
        <v>45.96</v>
      </c>
      <c r="E397" s="222">
        <v>46</v>
      </c>
      <c r="F397" s="223">
        <f t="shared" si="32"/>
        <v>100.087032201915</v>
      </c>
      <c r="G397" s="222">
        <f t="shared" si="33"/>
        <v>38</v>
      </c>
      <c r="H397" s="223">
        <f t="shared" si="34"/>
        <v>475</v>
      </c>
      <c r="I397" s="222">
        <v>113.18</v>
      </c>
      <c r="J397" s="234">
        <v>0</v>
      </c>
      <c r="K397" s="235">
        <v>0</v>
      </c>
      <c r="L397" s="235">
        <v>113.18</v>
      </c>
      <c r="M397" s="222">
        <f t="shared" si="36"/>
        <v>67.22</v>
      </c>
      <c r="N397" s="223">
        <f t="shared" si="35"/>
        <v>146.257615317668</v>
      </c>
      <c r="P397" s="194"/>
    </row>
    <row r="398" s="187" customFormat="1" ht="16.05" customHeight="1" spans="1:16">
      <c r="A398" s="218">
        <v>2050299</v>
      </c>
      <c r="B398" s="148" t="s">
        <v>338</v>
      </c>
      <c r="C398" s="222">
        <v>3481</v>
      </c>
      <c r="D398" s="222">
        <v>17322.44</v>
      </c>
      <c r="E398" s="222">
        <v>1462</v>
      </c>
      <c r="F398" s="223">
        <f t="shared" si="32"/>
        <v>8.43991954943992</v>
      </c>
      <c r="G398" s="222">
        <f t="shared" si="33"/>
        <v>-2019</v>
      </c>
      <c r="H398" s="223">
        <f t="shared" si="34"/>
        <v>-58.0005745475438</v>
      </c>
      <c r="I398" s="222">
        <v>30125.8</v>
      </c>
      <c r="J398" s="234">
        <v>20204</v>
      </c>
      <c r="K398" s="235">
        <v>9916.8</v>
      </c>
      <c r="L398" s="235">
        <v>5</v>
      </c>
      <c r="M398" s="222">
        <f t="shared" si="36"/>
        <v>12803.36</v>
      </c>
      <c r="N398" s="223">
        <f t="shared" si="35"/>
        <v>73.9119893040472</v>
      </c>
      <c r="P398" s="194"/>
    </row>
    <row r="399" s="187" customFormat="1" ht="16.05" customHeight="1" spans="1:16">
      <c r="A399" s="218">
        <v>20503</v>
      </c>
      <c r="B399" s="219" t="s">
        <v>339</v>
      </c>
      <c r="C399" s="222">
        <v>0</v>
      </c>
      <c r="D399" s="222">
        <v>0</v>
      </c>
      <c r="E399" s="222">
        <v>0</v>
      </c>
      <c r="F399" s="223">
        <f t="shared" si="32"/>
        <v>0</v>
      </c>
      <c r="G399" s="222">
        <f t="shared" si="33"/>
        <v>0</v>
      </c>
      <c r="H399" s="223">
        <f t="shared" si="34"/>
        <v>0</v>
      </c>
      <c r="I399" s="222">
        <v>0</v>
      </c>
      <c r="J399" s="234">
        <v>0</v>
      </c>
      <c r="K399" s="235">
        <v>0</v>
      </c>
      <c r="L399" s="235">
        <v>0</v>
      </c>
      <c r="M399" s="222">
        <f t="shared" si="36"/>
        <v>0</v>
      </c>
      <c r="N399" s="223">
        <f t="shared" si="35"/>
        <v>0</v>
      </c>
      <c r="P399" s="194"/>
    </row>
    <row r="400" s="187" customFormat="1" ht="16.05" customHeight="1" spans="1:16">
      <c r="A400" s="218">
        <v>2050301</v>
      </c>
      <c r="B400" s="148" t="s">
        <v>340</v>
      </c>
      <c r="C400" s="222">
        <v>0</v>
      </c>
      <c r="D400" s="222">
        <v>0</v>
      </c>
      <c r="E400" s="222">
        <v>0</v>
      </c>
      <c r="F400" s="223">
        <f t="shared" si="32"/>
        <v>0</v>
      </c>
      <c r="G400" s="222">
        <f t="shared" si="33"/>
        <v>0</v>
      </c>
      <c r="H400" s="223">
        <f t="shared" si="34"/>
        <v>0</v>
      </c>
      <c r="I400" s="222">
        <v>0</v>
      </c>
      <c r="J400" s="234">
        <v>0</v>
      </c>
      <c r="K400" s="235">
        <v>0</v>
      </c>
      <c r="L400" s="235">
        <v>0</v>
      </c>
      <c r="M400" s="222">
        <f t="shared" si="36"/>
        <v>0</v>
      </c>
      <c r="N400" s="223">
        <f t="shared" si="35"/>
        <v>0</v>
      </c>
      <c r="P400" s="194"/>
    </row>
    <row r="401" s="187" customFormat="1" ht="16.05" customHeight="1" spans="1:16">
      <c r="A401" s="218">
        <v>2050302</v>
      </c>
      <c r="B401" s="148" t="s">
        <v>341</v>
      </c>
      <c r="C401" s="222">
        <v>0</v>
      </c>
      <c r="D401" s="222">
        <v>0</v>
      </c>
      <c r="E401" s="222">
        <v>0</v>
      </c>
      <c r="F401" s="223">
        <f t="shared" si="32"/>
        <v>0</v>
      </c>
      <c r="G401" s="222">
        <f t="shared" si="33"/>
        <v>0</v>
      </c>
      <c r="H401" s="223">
        <f t="shared" si="34"/>
        <v>0</v>
      </c>
      <c r="I401" s="222">
        <v>0</v>
      </c>
      <c r="J401" s="234">
        <v>0</v>
      </c>
      <c r="K401" s="235">
        <v>0</v>
      </c>
      <c r="L401" s="235">
        <v>0</v>
      </c>
      <c r="M401" s="222">
        <f t="shared" si="36"/>
        <v>0</v>
      </c>
      <c r="N401" s="223">
        <f t="shared" si="35"/>
        <v>0</v>
      </c>
      <c r="P401" s="194"/>
    </row>
    <row r="402" s="187" customFormat="1" ht="16.05" customHeight="1" spans="1:16">
      <c r="A402" s="218">
        <v>2050303</v>
      </c>
      <c r="B402" s="148" t="s">
        <v>342</v>
      </c>
      <c r="C402" s="222">
        <v>0</v>
      </c>
      <c r="D402" s="222">
        <v>0</v>
      </c>
      <c r="E402" s="222">
        <v>0</v>
      </c>
      <c r="F402" s="223">
        <f t="shared" si="32"/>
        <v>0</v>
      </c>
      <c r="G402" s="222">
        <f t="shared" si="33"/>
        <v>0</v>
      </c>
      <c r="H402" s="223">
        <f t="shared" si="34"/>
        <v>0</v>
      </c>
      <c r="I402" s="222">
        <v>0</v>
      </c>
      <c r="J402" s="234">
        <v>0</v>
      </c>
      <c r="K402" s="235">
        <v>0</v>
      </c>
      <c r="L402" s="235">
        <v>0</v>
      </c>
      <c r="M402" s="222">
        <f t="shared" si="36"/>
        <v>0</v>
      </c>
      <c r="N402" s="223">
        <f t="shared" si="35"/>
        <v>0</v>
      </c>
      <c r="P402" s="194"/>
    </row>
    <row r="403" s="187" customFormat="1" ht="16.05" customHeight="1" spans="1:16">
      <c r="A403" s="218">
        <v>2050305</v>
      </c>
      <c r="B403" s="148" t="s">
        <v>343</v>
      </c>
      <c r="C403" s="222">
        <v>0</v>
      </c>
      <c r="D403" s="222">
        <v>0</v>
      </c>
      <c r="E403" s="222">
        <v>0</v>
      </c>
      <c r="F403" s="223">
        <f t="shared" si="32"/>
        <v>0</v>
      </c>
      <c r="G403" s="222">
        <f t="shared" si="33"/>
        <v>0</v>
      </c>
      <c r="H403" s="223">
        <f t="shared" si="34"/>
        <v>0</v>
      </c>
      <c r="I403" s="222">
        <v>0</v>
      </c>
      <c r="J403" s="234">
        <v>0</v>
      </c>
      <c r="K403" s="235">
        <v>0</v>
      </c>
      <c r="L403" s="235">
        <v>0</v>
      </c>
      <c r="M403" s="222">
        <f t="shared" si="36"/>
        <v>0</v>
      </c>
      <c r="N403" s="223">
        <f t="shared" si="35"/>
        <v>0</v>
      </c>
      <c r="P403" s="194"/>
    </row>
    <row r="404" s="187" customFormat="1" ht="16.05" customHeight="1" spans="1:16">
      <c r="A404" s="218">
        <v>2050399</v>
      </c>
      <c r="B404" s="148" t="s">
        <v>344</v>
      </c>
      <c r="C404" s="222">
        <v>0</v>
      </c>
      <c r="D404" s="222">
        <v>0</v>
      </c>
      <c r="E404" s="222">
        <v>0</v>
      </c>
      <c r="F404" s="223">
        <f t="shared" si="32"/>
        <v>0</v>
      </c>
      <c r="G404" s="222">
        <f t="shared" si="33"/>
        <v>0</v>
      </c>
      <c r="H404" s="223">
        <f t="shared" si="34"/>
        <v>0</v>
      </c>
      <c r="I404" s="222">
        <v>0</v>
      </c>
      <c r="J404" s="234">
        <v>0</v>
      </c>
      <c r="K404" s="235">
        <v>0</v>
      </c>
      <c r="L404" s="235">
        <v>0</v>
      </c>
      <c r="M404" s="222">
        <f t="shared" si="36"/>
        <v>0</v>
      </c>
      <c r="N404" s="223">
        <f t="shared" si="35"/>
        <v>0</v>
      </c>
      <c r="P404" s="194"/>
    </row>
    <row r="405" s="187" customFormat="1" ht="16.05" customHeight="1" spans="1:16">
      <c r="A405" s="218">
        <v>20504</v>
      </c>
      <c r="B405" s="219" t="s">
        <v>345</v>
      </c>
      <c r="C405" s="222">
        <v>0</v>
      </c>
      <c r="D405" s="222">
        <v>0</v>
      </c>
      <c r="E405" s="222">
        <v>0</v>
      </c>
      <c r="F405" s="223">
        <f t="shared" si="32"/>
        <v>0</v>
      </c>
      <c r="G405" s="222">
        <f t="shared" si="33"/>
        <v>0</v>
      </c>
      <c r="H405" s="223">
        <f t="shared" si="34"/>
        <v>0</v>
      </c>
      <c r="I405" s="222">
        <v>0</v>
      </c>
      <c r="J405" s="234">
        <v>0</v>
      </c>
      <c r="K405" s="235">
        <v>0</v>
      </c>
      <c r="L405" s="235">
        <v>0</v>
      </c>
      <c r="M405" s="222">
        <f t="shared" si="36"/>
        <v>0</v>
      </c>
      <c r="N405" s="223">
        <f t="shared" si="35"/>
        <v>0</v>
      </c>
      <c r="P405" s="194"/>
    </row>
    <row r="406" s="187" customFormat="1" ht="16.05" customHeight="1" spans="1:16">
      <c r="A406" s="218">
        <v>2050401</v>
      </c>
      <c r="B406" s="148" t="s">
        <v>346</v>
      </c>
      <c r="C406" s="222">
        <v>0</v>
      </c>
      <c r="D406" s="222">
        <v>0</v>
      </c>
      <c r="E406" s="222">
        <v>0</v>
      </c>
      <c r="F406" s="223">
        <f t="shared" si="32"/>
        <v>0</v>
      </c>
      <c r="G406" s="222">
        <f t="shared" si="33"/>
        <v>0</v>
      </c>
      <c r="H406" s="223">
        <f t="shared" si="34"/>
        <v>0</v>
      </c>
      <c r="I406" s="222">
        <v>0</v>
      </c>
      <c r="J406" s="234">
        <v>0</v>
      </c>
      <c r="K406" s="235">
        <v>0</v>
      </c>
      <c r="L406" s="235">
        <v>0</v>
      </c>
      <c r="M406" s="222">
        <f t="shared" si="36"/>
        <v>0</v>
      </c>
      <c r="N406" s="223">
        <f t="shared" si="35"/>
        <v>0</v>
      </c>
      <c r="P406" s="194"/>
    </row>
    <row r="407" s="187" customFormat="1" ht="16.05" customHeight="1" spans="1:16">
      <c r="A407" s="218">
        <v>2050402</v>
      </c>
      <c r="B407" s="148" t="s">
        <v>347</v>
      </c>
      <c r="C407" s="222">
        <v>0</v>
      </c>
      <c r="D407" s="222">
        <v>0</v>
      </c>
      <c r="E407" s="222">
        <v>0</v>
      </c>
      <c r="F407" s="223">
        <f t="shared" si="32"/>
        <v>0</v>
      </c>
      <c r="G407" s="222">
        <f t="shared" si="33"/>
        <v>0</v>
      </c>
      <c r="H407" s="223">
        <f t="shared" si="34"/>
        <v>0</v>
      </c>
      <c r="I407" s="222">
        <v>0</v>
      </c>
      <c r="J407" s="234">
        <v>0</v>
      </c>
      <c r="K407" s="235">
        <v>0</v>
      </c>
      <c r="L407" s="235">
        <v>0</v>
      </c>
      <c r="M407" s="222">
        <f t="shared" si="36"/>
        <v>0</v>
      </c>
      <c r="N407" s="223">
        <f t="shared" si="35"/>
        <v>0</v>
      </c>
      <c r="P407" s="194"/>
    </row>
    <row r="408" s="187" customFormat="1" ht="16.05" customHeight="1" spans="1:16">
      <c r="A408" s="218">
        <v>2050403</v>
      </c>
      <c r="B408" s="148" t="s">
        <v>348</v>
      </c>
      <c r="C408" s="222">
        <v>0</v>
      </c>
      <c r="D408" s="222">
        <v>0</v>
      </c>
      <c r="E408" s="222">
        <v>0</v>
      </c>
      <c r="F408" s="223">
        <f t="shared" si="32"/>
        <v>0</v>
      </c>
      <c r="G408" s="222">
        <f t="shared" si="33"/>
        <v>0</v>
      </c>
      <c r="H408" s="223">
        <f t="shared" si="34"/>
        <v>0</v>
      </c>
      <c r="I408" s="222">
        <v>0</v>
      </c>
      <c r="J408" s="234">
        <v>0</v>
      </c>
      <c r="K408" s="235">
        <v>0</v>
      </c>
      <c r="L408" s="235">
        <v>0</v>
      </c>
      <c r="M408" s="222">
        <f t="shared" si="36"/>
        <v>0</v>
      </c>
      <c r="N408" s="223">
        <f t="shared" si="35"/>
        <v>0</v>
      </c>
      <c r="P408" s="194"/>
    </row>
    <row r="409" s="187" customFormat="1" ht="16.05" customHeight="1" spans="1:16">
      <c r="A409" s="218">
        <v>2050404</v>
      </c>
      <c r="B409" s="148" t="s">
        <v>349</v>
      </c>
      <c r="C409" s="222">
        <v>0</v>
      </c>
      <c r="D409" s="222">
        <v>0</v>
      </c>
      <c r="E409" s="222">
        <v>0</v>
      </c>
      <c r="F409" s="223">
        <f t="shared" si="32"/>
        <v>0</v>
      </c>
      <c r="G409" s="222">
        <f t="shared" si="33"/>
        <v>0</v>
      </c>
      <c r="H409" s="223">
        <f t="shared" si="34"/>
        <v>0</v>
      </c>
      <c r="I409" s="222">
        <v>0</v>
      </c>
      <c r="J409" s="234">
        <v>0</v>
      </c>
      <c r="K409" s="235">
        <v>0</v>
      </c>
      <c r="L409" s="235">
        <v>0</v>
      </c>
      <c r="M409" s="222">
        <f t="shared" si="36"/>
        <v>0</v>
      </c>
      <c r="N409" s="223">
        <f t="shared" si="35"/>
        <v>0</v>
      </c>
      <c r="P409" s="194"/>
    </row>
    <row r="410" s="187" customFormat="1" ht="16.05" customHeight="1" spans="1:16">
      <c r="A410" s="218">
        <v>2050499</v>
      </c>
      <c r="B410" s="148" t="s">
        <v>350</v>
      </c>
      <c r="C410" s="222">
        <v>0</v>
      </c>
      <c r="D410" s="222">
        <v>0</v>
      </c>
      <c r="E410" s="222">
        <v>0</v>
      </c>
      <c r="F410" s="223">
        <f t="shared" si="32"/>
        <v>0</v>
      </c>
      <c r="G410" s="222">
        <f t="shared" si="33"/>
        <v>0</v>
      </c>
      <c r="H410" s="223">
        <f t="shared" si="34"/>
        <v>0</v>
      </c>
      <c r="I410" s="222">
        <v>0</v>
      </c>
      <c r="J410" s="234">
        <v>0</v>
      </c>
      <c r="K410" s="235">
        <v>0</v>
      </c>
      <c r="L410" s="235">
        <v>0</v>
      </c>
      <c r="M410" s="222">
        <f t="shared" si="36"/>
        <v>0</v>
      </c>
      <c r="N410" s="223">
        <f t="shared" si="35"/>
        <v>0</v>
      </c>
      <c r="P410" s="194"/>
    </row>
    <row r="411" s="187" customFormat="1" ht="16.05" customHeight="1" spans="1:16">
      <c r="A411" s="218">
        <v>20505</v>
      </c>
      <c r="B411" s="219" t="s">
        <v>351</v>
      </c>
      <c r="C411" s="222">
        <v>0</v>
      </c>
      <c r="D411" s="222">
        <v>0</v>
      </c>
      <c r="E411" s="222">
        <v>0</v>
      </c>
      <c r="F411" s="223">
        <f t="shared" si="32"/>
        <v>0</v>
      </c>
      <c r="G411" s="222">
        <f t="shared" si="33"/>
        <v>0</v>
      </c>
      <c r="H411" s="223">
        <f t="shared" si="34"/>
        <v>0</v>
      </c>
      <c r="I411" s="222">
        <v>0</v>
      </c>
      <c r="J411" s="234">
        <v>0</v>
      </c>
      <c r="K411" s="235">
        <v>0</v>
      </c>
      <c r="L411" s="235">
        <v>0</v>
      </c>
      <c r="M411" s="222">
        <f t="shared" si="36"/>
        <v>0</v>
      </c>
      <c r="N411" s="223">
        <f t="shared" si="35"/>
        <v>0</v>
      </c>
      <c r="P411" s="194"/>
    </row>
    <row r="412" s="187" customFormat="1" ht="16.05" customHeight="1" spans="1:16">
      <c r="A412" s="218">
        <v>2050501</v>
      </c>
      <c r="B412" s="148" t="s">
        <v>352</v>
      </c>
      <c r="C412" s="222">
        <v>0</v>
      </c>
      <c r="D412" s="222">
        <v>0</v>
      </c>
      <c r="E412" s="222">
        <v>0</v>
      </c>
      <c r="F412" s="223">
        <f t="shared" si="32"/>
        <v>0</v>
      </c>
      <c r="G412" s="222">
        <f t="shared" si="33"/>
        <v>0</v>
      </c>
      <c r="H412" s="223">
        <f t="shared" si="34"/>
        <v>0</v>
      </c>
      <c r="I412" s="222">
        <v>0</v>
      </c>
      <c r="J412" s="234">
        <v>0</v>
      </c>
      <c r="K412" s="235">
        <v>0</v>
      </c>
      <c r="L412" s="235">
        <v>0</v>
      </c>
      <c r="M412" s="222">
        <f t="shared" si="36"/>
        <v>0</v>
      </c>
      <c r="N412" s="223">
        <f t="shared" si="35"/>
        <v>0</v>
      </c>
      <c r="P412" s="194"/>
    </row>
    <row r="413" s="187" customFormat="1" ht="16.05" customHeight="1" spans="1:16">
      <c r="A413" s="218">
        <v>2050502</v>
      </c>
      <c r="B413" s="148" t="s">
        <v>353</v>
      </c>
      <c r="C413" s="222">
        <v>0</v>
      </c>
      <c r="D413" s="222">
        <v>0</v>
      </c>
      <c r="E413" s="222">
        <v>0</v>
      </c>
      <c r="F413" s="223">
        <f t="shared" si="32"/>
        <v>0</v>
      </c>
      <c r="G413" s="222">
        <f t="shared" si="33"/>
        <v>0</v>
      </c>
      <c r="H413" s="223">
        <f t="shared" si="34"/>
        <v>0</v>
      </c>
      <c r="I413" s="222">
        <v>0</v>
      </c>
      <c r="J413" s="234">
        <v>0</v>
      </c>
      <c r="K413" s="235">
        <v>0</v>
      </c>
      <c r="L413" s="235">
        <v>0</v>
      </c>
      <c r="M413" s="222">
        <f t="shared" si="36"/>
        <v>0</v>
      </c>
      <c r="N413" s="223">
        <f t="shared" si="35"/>
        <v>0</v>
      </c>
      <c r="P413" s="194"/>
    </row>
    <row r="414" s="187" customFormat="1" ht="16.05" customHeight="1" spans="1:16">
      <c r="A414" s="218">
        <v>2050599</v>
      </c>
      <c r="B414" s="148" t="s">
        <v>354</v>
      </c>
      <c r="C414" s="222">
        <v>0</v>
      </c>
      <c r="D414" s="222">
        <v>0</v>
      </c>
      <c r="E414" s="222">
        <v>0</v>
      </c>
      <c r="F414" s="223">
        <f t="shared" si="32"/>
        <v>0</v>
      </c>
      <c r="G414" s="222">
        <f t="shared" si="33"/>
        <v>0</v>
      </c>
      <c r="H414" s="223">
        <f t="shared" si="34"/>
        <v>0</v>
      </c>
      <c r="I414" s="222">
        <v>0</v>
      </c>
      <c r="J414" s="234">
        <v>0</v>
      </c>
      <c r="K414" s="235">
        <v>0</v>
      </c>
      <c r="L414" s="235">
        <v>0</v>
      </c>
      <c r="M414" s="222">
        <f t="shared" si="36"/>
        <v>0</v>
      </c>
      <c r="N414" s="223">
        <f t="shared" si="35"/>
        <v>0</v>
      </c>
      <c r="P414" s="194"/>
    </row>
    <row r="415" s="187" customFormat="1" ht="16.05" customHeight="1" spans="1:16">
      <c r="A415" s="218">
        <v>20506</v>
      </c>
      <c r="B415" s="219" t="s">
        <v>355</v>
      </c>
      <c r="C415" s="222">
        <v>0</v>
      </c>
      <c r="D415" s="222">
        <v>0</v>
      </c>
      <c r="E415" s="222">
        <v>0</v>
      </c>
      <c r="F415" s="223">
        <f t="shared" si="32"/>
        <v>0</v>
      </c>
      <c r="G415" s="222">
        <f t="shared" si="33"/>
        <v>0</v>
      </c>
      <c r="H415" s="223">
        <f t="shared" si="34"/>
        <v>0</v>
      </c>
      <c r="I415" s="222">
        <v>0</v>
      </c>
      <c r="J415" s="234">
        <v>0</v>
      </c>
      <c r="K415" s="235">
        <v>0</v>
      </c>
      <c r="L415" s="235">
        <v>0</v>
      </c>
      <c r="M415" s="222">
        <f t="shared" si="36"/>
        <v>0</v>
      </c>
      <c r="N415" s="223">
        <f t="shared" si="35"/>
        <v>0</v>
      </c>
      <c r="P415" s="194"/>
    </row>
    <row r="416" s="187" customFormat="1" ht="16.05" customHeight="1" spans="1:16">
      <c r="A416" s="218">
        <v>2050601</v>
      </c>
      <c r="B416" s="148" t="s">
        <v>356</v>
      </c>
      <c r="C416" s="222">
        <v>0</v>
      </c>
      <c r="D416" s="222">
        <v>0</v>
      </c>
      <c r="E416" s="222">
        <v>0</v>
      </c>
      <c r="F416" s="223">
        <f t="shared" si="32"/>
        <v>0</v>
      </c>
      <c r="G416" s="222">
        <f t="shared" si="33"/>
        <v>0</v>
      </c>
      <c r="H416" s="223">
        <f t="shared" si="34"/>
        <v>0</v>
      </c>
      <c r="I416" s="222">
        <v>0</v>
      </c>
      <c r="J416" s="234">
        <v>0</v>
      </c>
      <c r="K416" s="235">
        <v>0</v>
      </c>
      <c r="L416" s="235">
        <v>0</v>
      </c>
      <c r="M416" s="222">
        <f t="shared" si="36"/>
        <v>0</v>
      </c>
      <c r="N416" s="223">
        <f t="shared" si="35"/>
        <v>0</v>
      </c>
      <c r="P416" s="194"/>
    </row>
    <row r="417" s="187" customFormat="1" ht="16.05" customHeight="1" spans="1:16">
      <c r="A417" s="218">
        <v>2050602</v>
      </c>
      <c r="B417" s="148" t="s">
        <v>357</v>
      </c>
      <c r="C417" s="222">
        <v>0</v>
      </c>
      <c r="D417" s="222">
        <v>0</v>
      </c>
      <c r="E417" s="222">
        <v>0</v>
      </c>
      <c r="F417" s="223">
        <f t="shared" si="32"/>
        <v>0</v>
      </c>
      <c r="G417" s="222">
        <f t="shared" si="33"/>
        <v>0</v>
      </c>
      <c r="H417" s="223">
        <f t="shared" si="34"/>
        <v>0</v>
      </c>
      <c r="I417" s="222">
        <v>0</v>
      </c>
      <c r="J417" s="234">
        <v>0</v>
      </c>
      <c r="K417" s="235">
        <v>0</v>
      </c>
      <c r="L417" s="235">
        <v>0</v>
      </c>
      <c r="M417" s="222">
        <f t="shared" si="36"/>
        <v>0</v>
      </c>
      <c r="N417" s="223">
        <f t="shared" si="35"/>
        <v>0</v>
      </c>
      <c r="P417" s="194"/>
    </row>
    <row r="418" s="187" customFormat="1" ht="16.05" customHeight="1" spans="1:16">
      <c r="A418" s="218">
        <v>2050699</v>
      </c>
      <c r="B418" s="148" t="s">
        <v>358</v>
      </c>
      <c r="C418" s="222">
        <v>0</v>
      </c>
      <c r="D418" s="222">
        <v>0</v>
      </c>
      <c r="E418" s="222">
        <v>0</v>
      </c>
      <c r="F418" s="223">
        <f t="shared" si="32"/>
        <v>0</v>
      </c>
      <c r="G418" s="222">
        <f t="shared" si="33"/>
        <v>0</v>
      </c>
      <c r="H418" s="223">
        <f t="shared" si="34"/>
        <v>0</v>
      </c>
      <c r="I418" s="222">
        <v>0</v>
      </c>
      <c r="J418" s="234">
        <v>0</v>
      </c>
      <c r="K418" s="235">
        <v>0</v>
      </c>
      <c r="L418" s="235">
        <v>0</v>
      </c>
      <c r="M418" s="222">
        <f t="shared" si="36"/>
        <v>0</v>
      </c>
      <c r="N418" s="223">
        <f t="shared" si="35"/>
        <v>0</v>
      </c>
      <c r="P418" s="194"/>
    </row>
    <row r="419" s="187" customFormat="1" ht="16.05" customHeight="1" spans="1:16">
      <c r="A419" s="218">
        <v>20507</v>
      </c>
      <c r="B419" s="219" t="s">
        <v>359</v>
      </c>
      <c r="C419" s="222">
        <v>330</v>
      </c>
      <c r="D419" s="222">
        <v>203.66</v>
      </c>
      <c r="E419" s="222">
        <v>299</v>
      </c>
      <c r="F419" s="223">
        <f t="shared" si="32"/>
        <v>146.8133163115</v>
      </c>
      <c r="G419" s="222">
        <f t="shared" si="33"/>
        <v>-31</v>
      </c>
      <c r="H419" s="223">
        <f t="shared" si="34"/>
        <v>-9.39393939393939</v>
      </c>
      <c r="I419" s="222">
        <v>310.24</v>
      </c>
      <c r="J419" s="234">
        <v>212.92</v>
      </c>
      <c r="K419" s="235">
        <v>0</v>
      </c>
      <c r="L419" s="235">
        <v>97.32</v>
      </c>
      <c r="M419" s="222">
        <f t="shared" si="36"/>
        <v>106.58</v>
      </c>
      <c r="N419" s="223">
        <f t="shared" si="35"/>
        <v>52.332318570166</v>
      </c>
      <c r="P419" s="194"/>
    </row>
    <row r="420" s="187" customFormat="1" ht="16.05" customHeight="1" spans="1:16">
      <c r="A420" s="218">
        <v>2050701</v>
      </c>
      <c r="B420" s="148" t="s">
        <v>360</v>
      </c>
      <c r="C420" s="222">
        <v>330</v>
      </c>
      <c r="D420" s="222">
        <v>203.66</v>
      </c>
      <c r="E420" s="222">
        <v>299</v>
      </c>
      <c r="F420" s="223">
        <f t="shared" si="32"/>
        <v>146.8133163115</v>
      </c>
      <c r="G420" s="222">
        <f t="shared" si="33"/>
        <v>-31</v>
      </c>
      <c r="H420" s="223">
        <f t="shared" si="34"/>
        <v>-9.39393939393939</v>
      </c>
      <c r="I420" s="222">
        <v>310.24</v>
      </c>
      <c r="J420" s="234">
        <v>212.92</v>
      </c>
      <c r="K420" s="235">
        <v>0</v>
      </c>
      <c r="L420" s="235">
        <v>97.32</v>
      </c>
      <c r="M420" s="222">
        <f t="shared" si="36"/>
        <v>106.58</v>
      </c>
      <c r="N420" s="223">
        <f t="shared" si="35"/>
        <v>52.332318570166</v>
      </c>
      <c r="P420" s="194"/>
    </row>
    <row r="421" s="187" customFormat="1" ht="16.05" customHeight="1" spans="1:16">
      <c r="A421" s="218">
        <v>2050702</v>
      </c>
      <c r="B421" s="148" t="s">
        <v>361</v>
      </c>
      <c r="C421" s="222">
        <v>0</v>
      </c>
      <c r="D421" s="222">
        <v>0</v>
      </c>
      <c r="E421" s="222">
        <v>0</v>
      </c>
      <c r="F421" s="223">
        <f t="shared" si="32"/>
        <v>0</v>
      </c>
      <c r="G421" s="222">
        <f t="shared" si="33"/>
        <v>0</v>
      </c>
      <c r="H421" s="223">
        <f t="shared" si="34"/>
        <v>0</v>
      </c>
      <c r="I421" s="222">
        <v>0</v>
      </c>
      <c r="J421" s="234">
        <v>0</v>
      </c>
      <c r="K421" s="235">
        <v>0</v>
      </c>
      <c r="L421" s="235">
        <v>0</v>
      </c>
      <c r="M421" s="222">
        <f t="shared" si="36"/>
        <v>0</v>
      </c>
      <c r="N421" s="223">
        <f t="shared" si="35"/>
        <v>0</v>
      </c>
      <c r="P421" s="194"/>
    </row>
    <row r="422" s="187" customFormat="1" ht="16.05" customHeight="1" spans="1:16">
      <c r="A422" s="218">
        <v>2050799</v>
      </c>
      <c r="B422" s="148" t="s">
        <v>362</v>
      </c>
      <c r="C422" s="222">
        <v>0</v>
      </c>
      <c r="D422" s="222">
        <v>0</v>
      </c>
      <c r="E422" s="222">
        <v>0</v>
      </c>
      <c r="F422" s="223">
        <f t="shared" si="32"/>
        <v>0</v>
      </c>
      <c r="G422" s="222">
        <f t="shared" si="33"/>
        <v>0</v>
      </c>
      <c r="H422" s="223">
        <f t="shared" si="34"/>
        <v>0</v>
      </c>
      <c r="I422" s="222">
        <v>0</v>
      </c>
      <c r="J422" s="234">
        <v>0</v>
      </c>
      <c r="K422" s="235">
        <v>0</v>
      </c>
      <c r="L422" s="235">
        <v>0</v>
      </c>
      <c r="M422" s="222">
        <f t="shared" si="36"/>
        <v>0</v>
      </c>
      <c r="N422" s="223">
        <f t="shared" si="35"/>
        <v>0</v>
      </c>
      <c r="P422" s="194"/>
    </row>
    <row r="423" s="187" customFormat="1" ht="16.05" customHeight="1" spans="1:16">
      <c r="A423" s="218">
        <v>20508</v>
      </c>
      <c r="B423" s="219" t="s">
        <v>363</v>
      </c>
      <c r="C423" s="222">
        <v>406</v>
      </c>
      <c r="D423" s="222">
        <v>301.4</v>
      </c>
      <c r="E423" s="222">
        <v>310</v>
      </c>
      <c r="F423" s="223">
        <f t="shared" si="32"/>
        <v>102.853351028534</v>
      </c>
      <c r="G423" s="222">
        <f t="shared" si="33"/>
        <v>-96</v>
      </c>
      <c r="H423" s="223">
        <f t="shared" si="34"/>
        <v>-23.6453201970443</v>
      </c>
      <c r="I423" s="222">
        <v>258.38</v>
      </c>
      <c r="J423" s="234">
        <v>258.38</v>
      </c>
      <c r="K423" s="235">
        <v>0</v>
      </c>
      <c r="L423" s="235">
        <v>0</v>
      </c>
      <c r="M423" s="222">
        <f t="shared" si="36"/>
        <v>-43.02</v>
      </c>
      <c r="N423" s="223">
        <f t="shared" si="35"/>
        <v>-14.2733908427339</v>
      </c>
      <c r="P423" s="194"/>
    </row>
    <row r="424" s="187" customFormat="1" ht="16.05" customHeight="1" spans="1:16">
      <c r="A424" s="218">
        <v>2050801</v>
      </c>
      <c r="B424" s="148" t="s">
        <v>364</v>
      </c>
      <c r="C424" s="222">
        <v>2</v>
      </c>
      <c r="D424" s="222">
        <v>2</v>
      </c>
      <c r="E424" s="222">
        <v>0</v>
      </c>
      <c r="F424" s="223">
        <f t="shared" si="32"/>
        <v>0</v>
      </c>
      <c r="G424" s="222">
        <f t="shared" si="33"/>
        <v>-2</v>
      </c>
      <c r="H424" s="223">
        <f t="shared" si="34"/>
        <v>-100</v>
      </c>
      <c r="I424" s="222">
        <v>0</v>
      </c>
      <c r="J424" s="234">
        <v>0</v>
      </c>
      <c r="K424" s="235">
        <v>0</v>
      </c>
      <c r="L424" s="235">
        <v>0</v>
      </c>
      <c r="M424" s="222">
        <f t="shared" si="36"/>
        <v>-2</v>
      </c>
      <c r="N424" s="223">
        <f t="shared" si="35"/>
        <v>-100</v>
      </c>
      <c r="P424" s="194"/>
    </row>
    <row r="425" s="187" customFormat="1" ht="16.05" customHeight="1" spans="1:16">
      <c r="A425" s="218">
        <v>2050802</v>
      </c>
      <c r="B425" s="148" t="s">
        <v>365</v>
      </c>
      <c r="C425" s="222">
        <v>400</v>
      </c>
      <c r="D425" s="222">
        <v>284.4</v>
      </c>
      <c r="E425" s="222">
        <v>308</v>
      </c>
      <c r="F425" s="223">
        <f t="shared" si="32"/>
        <v>108.298171589311</v>
      </c>
      <c r="G425" s="222">
        <f t="shared" si="33"/>
        <v>-92</v>
      </c>
      <c r="H425" s="223">
        <f t="shared" si="34"/>
        <v>-23</v>
      </c>
      <c r="I425" s="222">
        <v>258.38</v>
      </c>
      <c r="J425" s="234">
        <v>258.38</v>
      </c>
      <c r="K425" s="235">
        <v>0</v>
      </c>
      <c r="L425" s="235">
        <v>0</v>
      </c>
      <c r="M425" s="222">
        <f t="shared" si="36"/>
        <v>-26.02</v>
      </c>
      <c r="N425" s="223">
        <f t="shared" si="35"/>
        <v>-9.14908579465541</v>
      </c>
      <c r="P425" s="194"/>
    </row>
    <row r="426" s="187" customFormat="1" ht="16.05" customHeight="1" spans="1:16">
      <c r="A426" s="218">
        <v>2050803</v>
      </c>
      <c r="B426" s="148" t="s">
        <v>366</v>
      </c>
      <c r="C426" s="222">
        <v>0</v>
      </c>
      <c r="D426" s="222">
        <v>15</v>
      </c>
      <c r="E426" s="222">
        <v>2</v>
      </c>
      <c r="F426" s="223">
        <f t="shared" si="32"/>
        <v>13.3333333333333</v>
      </c>
      <c r="G426" s="222">
        <f t="shared" si="33"/>
        <v>2</v>
      </c>
      <c r="H426" s="223">
        <f t="shared" si="34"/>
        <v>0</v>
      </c>
      <c r="I426" s="222">
        <v>0</v>
      </c>
      <c r="J426" s="234">
        <v>0</v>
      </c>
      <c r="K426" s="235">
        <v>0</v>
      </c>
      <c r="L426" s="235">
        <v>0</v>
      </c>
      <c r="M426" s="222">
        <f t="shared" si="36"/>
        <v>-15</v>
      </c>
      <c r="N426" s="223">
        <f t="shared" si="35"/>
        <v>-100</v>
      </c>
      <c r="P426" s="194"/>
    </row>
    <row r="427" s="187" customFormat="1" ht="16.05" customHeight="1" spans="1:16">
      <c r="A427" s="218">
        <v>2050804</v>
      </c>
      <c r="B427" s="148" t="s">
        <v>367</v>
      </c>
      <c r="C427" s="222">
        <v>0</v>
      </c>
      <c r="D427" s="222">
        <v>0</v>
      </c>
      <c r="E427" s="222">
        <v>0</v>
      </c>
      <c r="F427" s="223">
        <f t="shared" si="32"/>
        <v>0</v>
      </c>
      <c r="G427" s="222">
        <f t="shared" si="33"/>
        <v>0</v>
      </c>
      <c r="H427" s="223">
        <f t="shared" si="34"/>
        <v>0</v>
      </c>
      <c r="I427" s="222">
        <v>0</v>
      </c>
      <c r="J427" s="234">
        <v>0</v>
      </c>
      <c r="K427" s="235">
        <v>0</v>
      </c>
      <c r="L427" s="235">
        <v>0</v>
      </c>
      <c r="M427" s="222">
        <f t="shared" si="36"/>
        <v>0</v>
      </c>
      <c r="N427" s="223">
        <f t="shared" si="35"/>
        <v>0</v>
      </c>
      <c r="P427" s="194"/>
    </row>
    <row r="428" s="187" customFormat="1" ht="16.05" customHeight="1" spans="1:16">
      <c r="A428" s="218">
        <v>2050899</v>
      </c>
      <c r="B428" s="148" t="s">
        <v>368</v>
      </c>
      <c r="C428" s="222">
        <v>4</v>
      </c>
      <c r="D428" s="222">
        <v>0</v>
      </c>
      <c r="E428" s="222">
        <v>0</v>
      </c>
      <c r="F428" s="223">
        <f t="shared" si="32"/>
        <v>0</v>
      </c>
      <c r="G428" s="222">
        <f t="shared" si="33"/>
        <v>-4</v>
      </c>
      <c r="H428" s="223">
        <f t="shared" si="34"/>
        <v>-100</v>
      </c>
      <c r="I428" s="222">
        <v>0</v>
      </c>
      <c r="J428" s="234">
        <v>0</v>
      </c>
      <c r="K428" s="235">
        <v>0</v>
      </c>
      <c r="L428" s="235">
        <v>0</v>
      </c>
      <c r="M428" s="222">
        <f t="shared" si="36"/>
        <v>0</v>
      </c>
      <c r="N428" s="223">
        <f t="shared" si="35"/>
        <v>0</v>
      </c>
      <c r="P428" s="194"/>
    </row>
    <row r="429" s="187" customFormat="1" ht="16.05" customHeight="1" spans="1:16">
      <c r="A429" s="218">
        <v>20509</v>
      </c>
      <c r="B429" s="219" t="s">
        <v>369</v>
      </c>
      <c r="C429" s="222">
        <v>3400</v>
      </c>
      <c r="D429" s="222">
        <v>3000</v>
      </c>
      <c r="E429" s="222">
        <v>1766</v>
      </c>
      <c r="F429" s="223">
        <f t="shared" si="32"/>
        <v>58.8666666666667</v>
      </c>
      <c r="G429" s="222">
        <f t="shared" si="33"/>
        <v>-1634</v>
      </c>
      <c r="H429" s="223">
        <f t="shared" si="34"/>
        <v>-48.0588235294118</v>
      </c>
      <c r="I429" s="222">
        <v>2340</v>
      </c>
      <c r="J429" s="234">
        <v>2340</v>
      </c>
      <c r="K429" s="235">
        <v>0</v>
      </c>
      <c r="L429" s="235">
        <v>0</v>
      </c>
      <c r="M429" s="222">
        <f t="shared" si="36"/>
        <v>-660</v>
      </c>
      <c r="N429" s="223">
        <f t="shared" si="35"/>
        <v>-22</v>
      </c>
      <c r="P429" s="194"/>
    </row>
    <row r="430" s="187" customFormat="1" ht="16.05" customHeight="1" spans="1:16">
      <c r="A430" s="218">
        <v>2050901</v>
      </c>
      <c r="B430" s="148" t="s">
        <v>370</v>
      </c>
      <c r="C430" s="222">
        <v>84</v>
      </c>
      <c r="D430" s="222">
        <v>60</v>
      </c>
      <c r="E430" s="222">
        <v>0</v>
      </c>
      <c r="F430" s="223">
        <f t="shared" si="32"/>
        <v>0</v>
      </c>
      <c r="G430" s="222">
        <f t="shared" si="33"/>
        <v>-84</v>
      </c>
      <c r="H430" s="223">
        <f t="shared" si="34"/>
        <v>-100</v>
      </c>
      <c r="I430" s="222">
        <v>0</v>
      </c>
      <c r="J430" s="234">
        <v>0</v>
      </c>
      <c r="K430" s="235">
        <v>0</v>
      </c>
      <c r="L430" s="235">
        <v>0</v>
      </c>
      <c r="M430" s="222">
        <f t="shared" si="36"/>
        <v>-60</v>
      </c>
      <c r="N430" s="223">
        <f t="shared" si="35"/>
        <v>-100</v>
      </c>
      <c r="P430" s="194"/>
    </row>
    <row r="431" s="187" customFormat="1" ht="16.05" customHeight="1" spans="1:16">
      <c r="A431" s="218">
        <v>2050902</v>
      </c>
      <c r="B431" s="148" t="s">
        <v>371</v>
      </c>
      <c r="C431" s="222">
        <v>0</v>
      </c>
      <c r="D431" s="222">
        <v>0</v>
      </c>
      <c r="E431" s="222">
        <v>0</v>
      </c>
      <c r="F431" s="223">
        <f t="shared" si="32"/>
        <v>0</v>
      </c>
      <c r="G431" s="222">
        <f t="shared" si="33"/>
        <v>0</v>
      </c>
      <c r="H431" s="223">
        <f t="shared" si="34"/>
        <v>0</v>
      </c>
      <c r="I431" s="222">
        <v>0</v>
      </c>
      <c r="J431" s="234">
        <v>0</v>
      </c>
      <c r="K431" s="235">
        <v>0</v>
      </c>
      <c r="L431" s="235">
        <v>0</v>
      </c>
      <c r="M431" s="222">
        <f t="shared" si="36"/>
        <v>0</v>
      </c>
      <c r="N431" s="223">
        <f t="shared" si="35"/>
        <v>0</v>
      </c>
      <c r="P431" s="194"/>
    </row>
    <row r="432" s="187" customFormat="1" ht="16.05" customHeight="1" spans="1:16">
      <c r="A432" s="218">
        <v>2050903</v>
      </c>
      <c r="B432" s="148" t="s">
        <v>372</v>
      </c>
      <c r="C432" s="222">
        <v>715</v>
      </c>
      <c r="D432" s="222">
        <v>1000</v>
      </c>
      <c r="E432" s="222">
        <v>0</v>
      </c>
      <c r="F432" s="223">
        <f t="shared" si="32"/>
        <v>0</v>
      </c>
      <c r="G432" s="222">
        <f t="shared" si="33"/>
        <v>-715</v>
      </c>
      <c r="H432" s="223">
        <f t="shared" si="34"/>
        <v>-100</v>
      </c>
      <c r="I432" s="222">
        <v>0</v>
      </c>
      <c r="J432" s="234">
        <v>0</v>
      </c>
      <c r="K432" s="235">
        <v>0</v>
      </c>
      <c r="L432" s="235">
        <v>0</v>
      </c>
      <c r="M432" s="222">
        <f t="shared" si="36"/>
        <v>-1000</v>
      </c>
      <c r="N432" s="223">
        <f t="shared" si="35"/>
        <v>-100</v>
      </c>
      <c r="P432" s="194"/>
    </row>
    <row r="433" s="187" customFormat="1" ht="16.05" customHeight="1" spans="1:16">
      <c r="A433" s="218">
        <v>2050904</v>
      </c>
      <c r="B433" s="148" t="s">
        <v>373</v>
      </c>
      <c r="C433" s="222">
        <v>484</v>
      </c>
      <c r="D433" s="222">
        <v>0</v>
      </c>
      <c r="E433" s="222">
        <v>0</v>
      </c>
      <c r="F433" s="223">
        <f t="shared" si="32"/>
        <v>0</v>
      </c>
      <c r="G433" s="222">
        <f t="shared" si="33"/>
        <v>-484</v>
      </c>
      <c r="H433" s="223">
        <f t="shared" si="34"/>
        <v>-100</v>
      </c>
      <c r="I433" s="222">
        <v>0</v>
      </c>
      <c r="J433" s="234">
        <v>0</v>
      </c>
      <c r="K433" s="235">
        <v>0</v>
      </c>
      <c r="L433" s="235">
        <v>0</v>
      </c>
      <c r="M433" s="222">
        <f t="shared" si="36"/>
        <v>0</v>
      </c>
      <c r="N433" s="223">
        <f t="shared" si="35"/>
        <v>0</v>
      </c>
      <c r="P433" s="194"/>
    </row>
    <row r="434" s="187" customFormat="1" ht="16.05" customHeight="1" spans="1:16">
      <c r="A434" s="218">
        <v>2050905</v>
      </c>
      <c r="B434" s="148" t="s">
        <v>374</v>
      </c>
      <c r="C434" s="222">
        <v>0</v>
      </c>
      <c r="D434" s="222">
        <v>0</v>
      </c>
      <c r="E434" s="222">
        <v>0</v>
      </c>
      <c r="F434" s="223">
        <f t="shared" si="32"/>
        <v>0</v>
      </c>
      <c r="G434" s="222">
        <f t="shared" si="33"/>
        <v>0</v>
      </c>
      <c r="H434" s="223">
        <f t="shared" si="34"/>
        <v>0</v>
      </c>
      <c r="I434" s="222">
        <v>0</v>
      </c>
      <c r="J434" s="234">
        <v>0</v>
      </c>
      <c r="K434" s="235">
        <v>0</v>
      </c>
      <c r="L434" s="235">
        <v>0</v>
      </c>
      <c r="M434" s="222">
        <f t="shared" si="36"/>
        <v>0</v>
      </c>
      <c r="N434" s="223">
        <f t="shared" si="35"/>
        <v>0</v>
      </c>
      <c r="P434" s="194"/>
    </row>
    <row r="435" s="187" customFormat="1" ht="16.05" customHeight="1" spans="1:16">
      <c r="A435" s="218">
        <v>2050999</v>
      </c>
      <c r="B435" s="148" t="s">
        <v>375</v>
      </c>
      <c r="C435" s="222">
        <v>2117</v>
      </c>
      <c r="D435" s="222">
        <v>1940</v>
      </c>
      <c r="E435" s="222">
        <v>1766</v>
      </c>
      <c r="F435" s="223">
        <f t="shared" si="32"/>
        <v>91.0309278350515</v>
      </c>
      <c r="G435" s="222">
        <f t="shared" si="33"/>
        <v>-351</v>
      </c>
      <c r="H435" s="223">
        <f t="shared" si="34"/>
        <v>-16.5800661313179</v>
      </c>
      <c r="I435" s="222">
        <v>2340</v>
      </c>
      <c r="J435" s="234">
        <v>2340</v>
      </c>
      <c r="K435" s="235">
        <v>0</v>
      </c>
      <c r="L435" s="235">
        <v>0</v>
      </c>
      <c r="M435" s="222">
        <f t="shared" si="36"/>
        <v>400</v>
      </c>
      <c r="N435" s="223">
        <f t="shared" si="35"/>
        <v>20.6185567010309</v>
      </c>
      <c r="P435" s="194"/>
    </row>
    <row r="436" s="187" customFormat="1" ht="16.05" customHeight="1" spans="1:16">
      <c r="A436" s="218">
        <v>20599</v>
      </c>
      <c r="B436" s="219" t="s">
        <v>376</v>
      </c>
      <c r="C436" s="222">
        <v>1148</v>
      </c>
      <c r="D436" s="222">
        <v>0</v>
      </c>
      <c r="E436" s="222">
        <v>2141</v>
      </c>
      <c r="F436" s="223">
        <f t="shared" si="32"/>
        <v>0</v>
      </c>
      <c r="G436" s="222">
        <f t="shared" si="33"/>
        <v>993</v>
      </c>
      <c r="H436" s="223">
        <f t="shared" si="34"/>
        <v>86.4982578397213</v>
      </c>
      <c r="I436" s="222">
        <v>1145.4</v>
      </c>
      <c r="J436" s="234">
        <v>1027.22</v>
      </c>
      <c r="K436" s="235">
        <v>0</v>
      </c>
      <c r="L436" s="235">
        <v>118.18</v>
      </c>
      <c r="M436" s="222">
        <f t="shared" si="36"/>
        <v>1145.4</v>
      </c>
      <c r="N436" s="223">
        <f t="shared" si="35"/>
        <v>0</v>
      </c>
      <c r="P436" s="194"/>
    </row>
    <row r="437" s="187" customFormat="1" ht="16.05" customHeight="1" spans="1:16">
      <c r="A437" s="218">
        <v>2059999</v>
      </c>
      <c r="B437" s="148" t="s">
        <v>377</v>
      </c>
      <c r="C437" s="222">
        <v>1148</v>
      </c>
      <c r="D437" s="222">
        <v>2338.81</v>
      </c>
      <c r="E437" s="222">
        <v>2141</v>
      </c>
      <c r="F437" s="223">
        <f t="shared" si="32"/>
        <v>91.5422800484007</v>
      </c>
      <c r="G437" s="222">
        <f t="shared" si="33"/>
        <v>993</v>
      </c>
      <c r="H437" s="223">
        <f t="shared" si="34"/>
        <v>86.4982578397213</v>
      </c>
      <c r="I437" s="222">
        <v>1145.4</v>
      </c>
      <c r="J437" s="234">
        <v>1027.22</v>
      </c>
      <c r="K437" s="235">
        <v>0</v>
      </c>
      <c r="L437" s="235">
        <v>118.18</v>
      </c>
      <c r="M437" s="222">
        <f t="shared" si="36"/>
        <v>-1193.41</v>
      </c>
      <c r="N437" s="223">
        <f t="shared" si="35"/>
        <v>-51.0263766616356</v>
      </c>
      <c r="P437" s="194"/>
    </row>
    <row r="438" s="187" customFormat="1" ht="16.05" customHeight="1" spans="1:16">
      <c r="A438" s="218">
        <v>206</v>
      </c>
      <c r="B438" s="219" t="s">
        <v>378</v>
      </c>
      <c r="C438" s="222">
        <v>1985</v>
      </c>
      <c r="D438" s="222">
        <v>2063.98</v>
      </c>
      <c r="E438" s="222">
        <v>2048</v>
      </c>
      <c r="F438" s="223">
        <f t="shared" si="32"/>
        <v>99.2257676915474</v>
      </c>
      <c r="G438" s="222">
        <f t="shared" si="33"/>
        <v>63</v>
      </c>
      <c r="H438" s="223">
        <f t="shared" si="34"/>
        <v>3.17380352644836</v>
      </c>
      <c r="I438" s="222">
        <v>2268.43</v>
      </c>
      <c r="J438" s="234">
        <v>2248.43</v>
      </c>
      <c r="K438" s="235">
        <v>0</v>
      </c>
      <c r="L438" s="235">
        <v>20</v>
      </c>
      <c r="M438" s="222">
        <f t="shared" si="36"/>
        <v>204.45</v>
      </c>
      <c r="N438" s="223">
        <f t="shared" si="35"/>
        <v>9.90561924049651</v>
      </c>
      <c r="P438" s="194"/>
    </row>
    <row r="439" s="187" customFormat="1" ht="16.05" customHeight="1" spans="1:16">
      <c r="A439" s="218">
        <v>20601</v>
      </c>
      <c r="B439" s="219" t="s">
        <v>379</v>
      </c>
      <c r="C439" s="222">
        <v>208</v>
      </c>
      <c r="D439" s="222">
        <v>110.29</v>
      </c>
      <c r="E439" s="222">
        <v>130</v>
      </c>
      <c r="F439" s="223">
        <f t="shared" si="32"/>
        <v>117.871067186508</v>
      </c>
      <c r="G439" s="222">
        <f t="shared" si="33"/>
        <v>-78</v>
      </c>
      <c r="H439" s="223">
        <f t="shared" si="34"/>
        <v>-37.5</v>
      </c>
      <c r="I439" s="222">
        <v>96.94</v>
      </c>
      <c r="J439" s="234">
        <v>96.94</v>
      </c>
      <c r="K439" s="235">
        <v>0</v>
      </c>
      <c r="L439" s="235">
        <v>0</v>
      </c>
      <c r="M439" s="222">
        <f t="shared" si="36"/>
        <v>-13.35</v>
      </c>
      <c r="N439" s="223">
        <f t="shared" si="35"/>
        <v>-12.1044518995376</v>
      </c>
      <c r="P439" s="194"/>
    </row>
    <row r="440" s="187" customFormat="1" ht="16.05" customHeight="1" spans="1:16">
      <c r="A440" s="218">
        <v>2060101</v>
      </c>
      <c r="B440" s="148" t="s">
        <v>101</v>
      </c>
      <c r="C440" s="222">
        <v>204</v>
      </c>
      <c r="D440" s="222">
        <v>105.29</v>
      </c>
      <c r="E440" s="222">
        <v>127</v>
      </c>
      <c r="F440" s="223">
        <f t="shared" si="32"/>
        <v>120.619242093266</v>
      </c>
      <c r="G440" s="222">
        <f t="shared" si="33"/>
        <v>-77</v>
      </c>
      <c r="H440" s="223">
        <f t="shared" si="34"/>
        <v>-37.7450980392157</v>
      </c>
      <c r="I440" s="222">
        <v>96.94</v>
      </c>
      <c r="J440" s="234">
        <v>96.94</v>
      </c>
      <c r="K440" s="235">
        <v>0</v>
      </c>
      <c r="L440" s="235">
        <v>0</v>
      </c>
      <c r="M440" s="222">
        <f t="shared" si="36"/>
        <v>-8.35000000000001</v>
      </c>
      <c r="N440" s="223">
        <f t="shared" si="35"/>
        <v>-7.93047772817932</v>
      </c>
      <c r="P440" s="194"/>
    </row>
    <row r="441" s="187" customFormat="1" ht="16.05" customHeight="1" spans="1:16">
      <c r="A441" s="218">
        <v>2060102</v>
      </c>
      <c r="B441" s="148" t="s">
        <v>102</v>
      </c>
      <c r="C441" s="222">
        <v>4</v>
      </c>
      <c r="D441" s="222">
        <v>5</v>
      </c>
      <c r="E441" s="222">
        <v>3</v>
      </c>
      <c r="F441" s="223">
        <f t="shared" si="32"/>
        <v>60</v>
      </c>
      <c r="G441" s="222">
        <f t="shared" si="33"/>
        <v>-1</v>
      </c>
      <c r="H441" s="223">
        <f t="shared" si="34"/>
        <v>-25</v>
      </c>
      <c r="I441" s="222">
        <v>0</v>
      </c>
      <c r="J441" s="234">
        <v>0</v>
      </c>
      <c r="K441" s="235">
        <v>0</v>
      </c>
      <c r="L441" s="235">
        <v>0</v>
      </c>
      <c r="M441" s="222">
        <f t="shared" si="36"/>
        <v>-5</v>
      </c>
      <c r="N441" s="223">
        <f t="shared" si="35"/>
        <v>-100</v>
      </c>
      <c r="P441" s="194"/>
    </row>
    <row r="442" s="187" customFormat="1" ht="16.05" customHeight="1" spans="1:16">
      <c r="A442" s="218">
        <v>2060103</v>
      </c>
      <c r="B442" s="148" t="s">
        <v>103</v>
      </c>
      <c r="C442" s="222">
        <v>0</v>
      </c>
      <c r="D442" s="222">
        <v>0</v>
      </c>
      <c r="E442" s="222">
        <v>0</v>
      </c>
      <c r="F442" s="223">
        <f t="shared" si="32"/>
        <v>0</v>
      </c>
      <c r="G442" s="222">
        <f t="shared" si="33"/>
        <v>0</v>
      </c>
      <c r="H442" s="223">
        <f t="shared" si="34"/>
        <v>0</v>
      </c>
      <c r="I442" s="222">
        <v>0</v>
      </c>
      <c r="J442" s="234">
        <v>0</v>
      </c>
      <c r="K442" s="235">
        <v>0</v>
      </c>
      <c r="L442" s="235">
        <v>0</v>
      </c>
      <c r="M442" s="222">
        <f t="shared" si="36"/>
        <v>0</v>
      </c>
      <c r="N442" s="223">
        <f t="shared" si="35"/>
        <v>0</v>
      </c>
      <c r="P442" s="194"/>
    </row>
    <row r="443" s="187" customFormat="1" ht="16.05" customHeight="1" spans="1:16">
      <c r="A443" s="218">
        <v>2060199</v>
      </c>
      <c r="B443" s="148" t="s">
        <v>380</v>
      </c>
      <c r="C443" s="222">
        <v>0</v>
      </c>
      <c r="D443" s="222">
        <v>0</v>
      </c>
      <c r="E443" s="222">
        <v>0</v>
      </c>
      <c r="F443" s="223">
        <f t="shared" si="32"/>
        <v>0</v>
      </c>
      <c r="G443" s="222">
        <f t="shared" si="33"/>
        <v>0</v>
      </c>
      <c r="H443" s="223">
        <f t="shared" si="34"/>
        <v>0</v>
      </c>
      <c r="I443" s="222">
        <v>0</v>
      </c>
      <c r="J443" s="234">
        <v>0</v>
      </c>
      <c r="K443" s="235">
        <v>0</v>
      </c>
      <c r="L443" s="235">
        <v>0</v>
      </c>
      <c r="M443" s="222">
        <f t="shared" si="36"/>
        <v>0</v>
      </c>
      <c r="N443" s="223">
        <f t="shared" si="35"/>
        <v>0</v>
      </c>
      <c r="P443" s="194"/>
    </row>
    <row r="444" s="187" customFormat="1" ht="16.05" customHeight="1" spans="1:16">
      <c r="A444" s="218">
        <v>20602</v>
      </c>
      <c r="B444" s="219" t="s">
        <v>381</v>
      </c>
      <c r="C444" s="222">
        <v>0</v>
      </c>
      <c r="D444" s="222">
        <v>0</v>
      </c>
      <c r="E444" s="222">
        <v>0</v>
      </c>
      <c r="F444" s="223">
        <f t="shared" si="32"/>
        <v>0</v>
      </c>
      <c r="G444" s="222">
        <f t="shared" si="33"/>
        <v>0</v>
      </c>
      <c r="H444" s="223">
        <f t="shared" si="34"/>
        <v>0</v>
      </c>
      <c r="I444" s="222">
        <v>0</v>
      </c>
      <c r="J444" s="234">
        <v>0</v>
      </c>
      <c r="K444" s="235">
        <v>0</v>
      </c>
      <c r="L444" s="235">
        <v>0</v>
      </c>
      <c r="M444" s="222">
        <f t="shared" si="36"/>
        <v>0</v>
      </c>
      <c r="N444" s="223">
        <f t="shared" si="35"/>
        <v>0</v>
      </c>
      <c r="P444" s="194"/>
    </row>
    <row r="445" s="187" customFormat="1" ht="16.05" customHeight="1" spans="1:16">
      <c r="A445" s="218">
        <v>2060201</v>
      </c>
      <c r="B445" s="148" t="s">
        <v>382</v>
      </c>
      <c r="C445" s="222">
        <v>0</v>
      </c>
      <c r="D445" s="222">
        <v>0</v>
      </c>
      <c r="E445" s="222">
        <v>0</v>
      </c>
      <c r="F445" s="223">
        <f t="shared" si="32"/>
        <v>0</v>
      </c>
      <c r="G445" s="222">
        <f t="shared" si="33"/>
        <v>0</v>
      </c>
      <c r="H445" s="223">
        <f t="shared" si="34"/>
        <v>0</v>
      </c>
      <c r="I445" s="222">
        <v>0</v>
      </c>
      <c r="J445" s="234">
        <v>0</v>
      </c>
      <c r="K445" s="235">
        <v>0</v>
      </c>
      <c r="L445" s="235">
        <v>0</v>
      </c>
      <c r="M445" s="222">
        <f t="shared" si="36"/>
        <v>0</v>
      </c>
      <c r="N445" s="223">
        <f t="shared" si="35"/>
        <v>0</v>
      </c>
      <c r="P445" s="194"/>
    </row>
    <row r="446" s="187" customFormat="1" ht="16.05" customHeight="1" spans="1:16">
      <c r="A446" s="218">
        <v>2060203</v>
      </c>
      <c r="B446" s="148" t="s">
        <v>383</v>
      </c>
      <c r="C446" s="222">
        <v>0</v>
      </c>
      <c r="D446" s="222">
        <v>0</v>
      </c>
      <c r="E446" s="222">
        <v>0</v>
      </c>
      <c r="F446" s="223">
        <f t="shared" si="32"/>
        <v>0</v>
      </c>
      <c r="G446" s="222">
        <f t="shared" si="33"/>
        <v>0</v>
      </c>
      <c r="H446" s="223">
        <f t="shared" si="34"/>
        <v>0</v>
      </c>
      <c r="I446" s="222">
        <v>0</v>
      </c>
      <c r="J446" s="234">
        <v>0</v>
      </c>
      <c r="K446" s="235">
        <v>0</v>
      </c>
      <c r="L446" s="235">
        <v>0</v>
      </c>
      <c r="M446" s="222">
        <f t="shared" si="36"/>
        <v>0</v>
      </c>
      <c r="N446" s="223">
        <f t="shared" si="35"/>
        <v>0</v>
      </c>
      <c r="P446" s="194"/>
    </row>
    <row r="447" s="187" customFormat="1" ht="16.05" customHeight="1" spans="1:16">
      <c r="A447" s="218">
        <v>2060204</v>
      </c>
      <c r="B447" s="148" t="s">
        <v>384</v>
      </c>
      <c r="C447" s="222">
        <v>0</v>
      </c>
      <c r="D447" s="222">
        <v>0</v>
      </c>
      <c r="E447" s="222">
        <v>0</v>
      </c>
      <c r="F447" s="223">
        <f t="shared" si="32"/>
        <v>0</v>
      </c>
      <c r="G447" s="222">
        <f t="shared" si="33"/>
        <v>0</v>
      </c>
      <c r="H447" s="223">
        <f t="shared" si="34"/>
        <v>0</v>
      </c>
      <c r="I447" s="222">
        <v>0</v>
      </c>
      <c r="J447" s="234">
        <v>0</v>
      </c>
      <c r="K447" s="235">
        <v>0</v>
      </c>
      <c r="L447" s="235">
        <v>0</v>
      </c>
      <c r="M447" s="222">
        <f t="shared" si="36"/>
        <v>0</v>
      </c>
      <c r="N447" s="223">
        <f t="shared" si="35"/>
        <v>0</v>
      </c>
      <c r="P447" s="194"/>
    </row>
    <row r="448" s="187" customFormat="1" ht="16.05" customHeight="1" spans="1:16">
      <c r="A448" s="218">
        <v>2060205</v>
      </c>
      <c r="B448" s="148" t="s">
        <v>385</v>
      </c>
      <c r="C448" s="222">
        <v>0</v>
      </c>
      <c r="D448" s="222">
        <v>0</v>
      </c>
      <c r="E448" s="222">
        <v>0</v>
      </c>
      <c r="F448" s="223">
        <f t="shared" si="32"/>
        <v>0</v>
      </c>
      <c r="G448" s="222">
        <f t="shared" si="33"/>
        <v>0</v>
      </c>
      <c r="H448" s="223">
        <f t="shared" si="34"/>
        <v>0</v>
      </c>
      <c r="I448" s="222">
        <v>0</v>
      </c>
      <c r="J448" s="234">
        <v>0</v>
      </c>
      <c r="K448" s="235">
        <v>0</v>
      </c>
      <c r="L448" s="235">
        <v>0</v>
      </c>
      <c r="M448" s="222">
        <f t="shared" si="36"/>
        <v>0</v>
      </c>
      <c r="N448" s="223">
        <f t="shared" si="35"/>
        <v>0</v>
      </c>
      <c r="P448" s="194"/>
    </row>
    <row r="449" s="187" customFormat="1" ht="16.05" customHeight="1" spans="1:16">
      <c r="A449" s="218">
        <v>2060206</v>
      </c>
      <c r="B449" s="148" t="s">
        <v>386</v>
      </c>
      <c r="C449" s="222">
        <v>0</v>
      </c>
      <c r="D449" s="222">
        <v>0</v>
      </c>
      <c r="E449" s="222">
        <v>0</v>
      </c>
      <c r="F449" s="223">
        <f t="shared" si="32"/>
        <v>0</v>
      </c>
      <c r="G449" s="222">
        <f t="shared" si="33"/>
        <v>0</v>
      </c>
      <c r="H449" s="223">
        <f t="shared" si="34"/>
        <v>0</v>
      </c>
      <c r="I449" s="222">
        <v>0</v>
      </c>
      <c r="J449" s="234">
        <v>0</v>
      </c>
      <c r="K449" s="235">
        <v>0</v>
      </c>
      <c r="L449" s="235">
        <v>0</v>
      </c>
      <c r="M449" s="222">
        <f t="shared" si="36"/>
        <v>0</v>
      </c>
      <c r="N449" s="223">
        <f t="shared" si="35"/>
        <v>0</v>
      </c>
      <c r="P449" s="194"/>
    </row>
    <row r="450" s="187" customFormat="1" ht="16.05" customHeight="1" spans="1:16">
      <c r="A450" s="218">
        <v>2060207</v>
      </c>
      <c r="B450" s="148" t="s">
        <v>387</v>
      </c>
      <c r="C450" s="222">
        <v>0</v>
      </c>
      <c r="D450" s="222">
        <v>0</v>
      </c>
      <c r="E450" s="222">
        <v>0</v>
      </c>
      <c r="F450" s="223">
        <f t="shared" si="32"/>
        <v>0</v>
      </c>
      <c r="G450" s="222">
        <f t="shared" si="33"/>
        <v>0</v>
      </c>
      <c r="H450" s="223">
        <f t="shared" si="34"/>
        <v>0</v>
      </c>
      <c r="I450" s="222">
        <v>0</v>
      </c>
      <c r="J450" s="234">
        <v>0</v>
      </c>
      <c r="K450" s="235">
        <v>0</v>
      </c>
      <c r="L450" s="235">
        <v>0</v>
      </c>
      <c r="M450" s="222">
        <f t="shared" si="36"/>
        <v>0</v>
      </c>
      <c r="N450" s="223">
        <f t="shared" si="35"/>
        <v>0</v>
      </c>
      <c r="P450" s="194"/>
    </row>
    <row r="451" s="187" customFormat="1" ht="16.05" customHeight="1" spans="1:16">
      <c r="A451" s="218">
        <v>2060208</v>
      </c>
      <c r="B451" s="148" t="s">
        <v>388</v>
      </c>
      <c r="C451" s="222">
        <v>0</v>
      </c>
      <c r="D451" s="222">
        <v>0</v>
      </c>
      <c r="E451" s="222">
        <v>0</v>
      </c>
      <c r="F451" s="223">
        <f t="shared" si="32"/>
        <v>0</v>
      </c>
      <c r="G451" s="222">
        <f t="shared" si="33"/>
        <v>0</v>
      </c>
      <c r="H451" s="223">
        <f t="shared" si="34"/>
        <v>0</v>
      </c>
      <c r="I451" s="222">
        <v>0</v>
      </c>
      <c r="J451" s="234">
        <v>0</v>
      </c>
      <c r="K451" s="235">
        <v>0</v>
      </c>
      <c r="L451" s="235">
        <v>0</v>
      </c>
      <c r="M451" s="222">
        <f t="shared" si="36"/>
        <v>0</v>
      </c>
      <c r="N451" s="223">
        <f t="shared" si="35"/>
        <v>0</v>
      </c>
      <c r="P451" s="194"/>
    </row>
    <row r="452" s="187" customFormat="1" ht="16.05" customHeight="1" spans="1:16">
      <c r="A452" s="218">
        <v>2060299</v>
      </c>
      <c r="B452" s="148" t="s">
        <v>389</v>
      </c>
      <c r="C452" s="222">
        <v>0</v>
      </c>
      <c r="D452" s="222">
        <v>0</v>
      </c>
      <c r="E452" s="222">
        <v>0</v>
      </c>
      <c r="F452" s="223">
        <f t="shared" ref="F452:F515" si="37">IFERROR((E452/D452*100),0)</f>
        <v>0</v>
      </c>
      <c r="G452" s="222">
        <f t="shared" ref="G452:G515" si="38">E452-C452</f>
        <v>0</v>
      </c>
      <c r="H452" s="223">
        <f t="shared" si="34"/>
        <v>0</v>
      </c>
      <c r="I452" s="222">
        <v>0</v>
      </c>
      <c r="J452" s="234">
        <v>0</v>
      </c>
      <c r="K452" s="235">
        <v>0</v>
      </c>
      <c r="L452" s="235">
        <v>0</v>
      </c>
      <c r="M452" s="222">
        <f t="shared" si="36"/>
        <v>0</v>
      </c>
      <c r="N452" s="223">
        <f t="shared" si="35"/>
        <v>0</v>
      </c>
      <c r="P452" s="194"/>
    </row>
    <row r="453" s="187" customFormat="1" ht="16.05" customHeight="1" spans="1:16">
      <c r="A453" s="218">
        <v>20603</v>
      </c>
      <c r="B453" s="219" t="s">
        <v>390</v>
      </c>
      <c r="C453" s="222">
        <v>0</v>
      </c>
      <c r="D453" s="222">
        <v>10</v>
      </c>
      <c r="E453" s="222">
        <v>0</v>
      </c>
      <c r="F453" s="223">
        <f t="shared" si="37"/>
        <v>0</v>
      </c>
      <c r="G453" s="222">
        <f t="shared" si="38"/>
        <v>0</v>
      </c>
      <c r="H453" s="223">
        <f t="shared" ref="H453:H516" si="39">IFERROR((G453/C453*100),0)</f>
        <v>0</v>
      </c>
      <c r="I453" s="222">
        <v>20</v>
      </c>
      <c r="J453" s="234">
        <v>0</v>
      </c>
      <c r="K453" s="235">
        <v>0</v>
      </c>
      <c r="L453" s="235">
        <v>20</v>
      </c>
      <c r="M453" s="222">
        <f t="shared" si="36"/>
        <v>10</v>
      </c>
      <c r="N453" s="223">
        <f t="shared" ref="N453:N516" si="40">IFERROR((M453/D453*100),0)</f>
        <v>100</v>
      </c>
      <c r="P453" s="194"/>
    </row>
    <row r="454" s="187" customFormat="1" ht="16.05" customHeight="1" spans="1:16">
      <c r="A454" s="218">
        <v>2060301</v>
      </c>
      <c r="B454" s="148" t="s">
        <v>382</v>
      </c>
      <c r="C454" s="222">
        <v>0</v>
      </c>
      <c r="D454" s="222">
        <v>0</v>
      </c>
      <c r="E454" s="222">
        <v>0</v>
      </c>
      <c r="F454" s="223">
        <f t="shared" si="37"/>
        <v>0</v>
      </c>
      <c r="G454" s="222">
        <f t="shared" si="38"/>
        <v>0</v>
      </c>
      <c r="H454" s="223">
        <f t="shared" si="39"/>
        <v>0</v>
      </c>
      <c r="I454" s="222">
        <v>0</v>
      </c>
      <c r="J454" s="234">
        <v>0</v>
      </c>
      <c r="K454" s="235">
        <v>0</v>
      </c>
      <c r="L454" s="235">
        <v>0</v>
      </c>
      <c r="M454" s="222">
        <f t="shared" si="36"/>
        <v>0</v>
      </c>
      <c r="N454" s="223">
        <f t="shared" si="40"/>
        <v>0</v>
      </c>
      <c r="P454" s="194"/>
    </row>
    <row r="455" s="187" customFormat="1" ht="16.05" customHeight="1" spans="1:16">
      <c r="A455" s="218">
        <v>2060302</v>
      </c>
      <c r="B455" s="148" t="s">
        <v>391</v>
      </c>
      <c r="C455" s="222">
        <v>0</v>
      </c>
      <c r="D455" s="222">
        <v>10</v>
      </c>
      <c r="E455" s="222">
        <v>0</v>
      </c>
      <c r="F455" s="223">
        <f t="shared" si="37"/>
        <v>0</v>
      </c>
      <c r="G455" s="222">
        <f t="shared" si="38"/>
        <v>0</v>
      </c>
      <c r="H455" s="223">
        <f t="shared" si="39"/>
        <v>0</v>
      </c>
      <c r="I455" s="222">
        <v>20</v>
      </c>
      <c r="J455" s="234">
        <v>0</v>
      </c>
      <c r="K455" s="235">
        <v>0</v>
      </c>
      <c r="L455" s="235">
        <v>20</v>
      </c>
      <c r="M455" s="222">
        <f t="shared" si="36"/>
        <v>10</v>
      </c>
      <c r="N455" s="223">
        <f t="shared" si="40"/>
        <v>100</v>
      </c>
      <c r="P455" s="194"/>
    </row>
    <row r="456" s="187" customFormat="1" ht="16.05" customHeight="1" spans="1:16">
      <c r="A456" s="239">
        <v>2060303</v>
      </c>
      <c r="B456" s="240" t="s">
        <v>392</v>
      </c>
      <c r="C456" s="222">
        <v>0</v>
      </c>
      <c r="D456" s="222">
        <v>0</v>
      </c>
      <c r="E456" s="222">
        <v>0</v>
      </c>
      <c r="F456" s="223">
        <f t="shared" si="37"/>
        <v>0</v>
      </c>
      <c r="G456" s="222">
        <f t="shared" si="38"/>
        <v>0</v>
      </c>
      <c r="H456" s="223">
        <f t="shared" si="39"/>
        <v>0</v>
      </c>
      <c r="I456" s="222">
        <v>0</v>
      </c>
      <c r="J456" s="234">
        <v>0</v>
      </c>
      <c r="K456" s="235">
        <v>0</v>
      </c>
      <c r="L456" s="235">
        <v>0</v>
      </c>
      <c r="M456" s="222">
        <f t="shared" si="36"/>
        <v>0</v>
      </c>
      <c r="N456" s="223">
        <f t="shared" si="40"/>
        <v>0</v>
      </c>
      <c r="P456" s="194"/>
    </row>
    <row r="457" s="187" customFormat="1" ht="16.05" customHeight="1" spans="1:16">
      <c r="A457" s="218">
        <v>2060304</v>
      </c>
      <c r="B457" s="148" t="s">
        <v>393</v>
      </c>
      <c r="C457" s="222">
        <v>0</v>
      </c>
      <c r="D457" s="222">
        <v>0</v>
      </c>
      <c r="E457" s="222">
        <v>0</v>
      </c>
      <c r="F457" s="223">
        <f t="shared" si="37"/>
        <v>0</v>
      </c>
      <c r="G457" s="222">
        <f t="shared" si="38"/>
        <v>0</v>
      </c>
      <c r="H457" s="223">
        <f t="shared" si="39"/>
        <v>0</v>
      </c>
      <c r="I457" s="222">
        <v>0</v>
      </c>
      <c r="J457" s="234">
        <v>0</v>
      </c>
      <c r="K457" s="235">
        <v>0</v>
      </c>
      <c r="L457" s="235">
        <v>0</v>
      </c>
      <c r="M457" s="222">
        <f t="shared" si="36"/>
        <v>0</v>
      </c>
      <c r="N457" s="223">
        <f t="shared" si="40"/>
        <v>0</v>
      </c>
      <c r="P457" s="194"/>
    </row>
    <row r="458" s="187" customFormat="1" ht="16.05" customHeight="1" spans="1:16">
      <c r="A458" s="218">
        <v>2060399</v>
      </c>
      <c r="B458" s="148" t="s">
        <v>394</v>
      </c>
      <c r="C458" s="222">
        <v>0</v>
      </c>
      <c r="D458" s="222">
        <v>0</v>
      </c>
      <c r="E458" s="222">
        <v>0</v>
      </c>
      <c r="F458" s="223">
        <f t="shared" si="37"/>
        <v>0</v>
      </c>
      <c r="G458" s="222">
        <f t="shared" si="38"/>
        <v>0</v>
      </c>
      <c r="H458" s="223">
        <f t="shared" si="39"/>
        <v>0</v>
      </c>
      <c r="I458" s="222">
        <v>0</v>
      </c>
      <c r="J458" s="234">
        <v>0</v>
      </c>
      <c r="K458" s="235">
        <v>0</v>
      </c>
      <c r="L458" s="235">
        <v>0</v>
      </c>
      <c r="M458" s="222">
        <f t="shared" si="36"/>
        <v>0</v>
      </c>
      <c r="N458" s="223">
        <f t="shared" si="40"/>
        <v>0</v>
      </c>
      <c r="P458" s="194"/>
    </row>
    <row r="459" s="187" customFormat="1" ht="16.05" customHeight="1" spans="1:16">
      <c r="A459" s="218">
        <v>20604</v>
      </c>
      <c r="B459" s="219" t="s">
        <v>395</v>
      </c>
      <c r="C459" s="222">
        <v>209</v>
      </c>
      <c r="D459" s="222">
        <v>1820.96</v>
      </c>
      <c r="E459" s="222">
        <v>1821</v>
      </c>
      <c r="F459" s="223">
        <f t="shared" si="37"/>
        <v>100.002196643529</v>
      </c>
      <c r="G459" s="222">
        <f t="shared" si="38"/>
        <v>1612</v>
      </c>
      <c r="H459" s="223">
        <f t="shared" si="39"/>
        <v>771.291866028708</v>
      </c>
      <c r="I459" s="222">
        <v>2074.44</v>
      </c>
      <c r="J459" s="234">
        <v>2074.44</v>
      </c>
      <c r="K459" s="235">
        <v>0</v>
      </c>
      <c r="L459" s="235">
        <v>0</v>
      </c>
      <c r="M459" s="222">
        <f t="shared" si="36"/>
        <v>253.48</v>
      </c>
      <c r="N459" s="223">
        <f t="shared" si="40"/>
        <v>13.9201300412969</v>
      </c>
      <c r="P459" s="194"/>
    </row>
    <row r="460" s="187" customFormat="1" ht="16.05" customHeight="1" spans="1:16">
      <c r="A460" s="218">
        <v>2060401</v>
      </c>
      <c r="B460" s="148" t="s">
        <v>382</v>
      </c>
      <c r="C460" s="222">
        <v>66</v>
      </c>
      <c r="D460" s="222">
        <v>130.96</v>
      </c>
      <c r="E460" s="222">
        <v>170</v>
      </c>
      <c r="F460" s="223">
        <f t="shared" si="37"/>
        <v>129.810629199756</v>
      </c>
      <c r="G460" s="222">
        <f t="shared" si="38"/>
        <v>104</v>
      </c>
      <c r="H460" s="223">
        <f t="shared" si="39"/>
        <v>157.575757575758</v>
      </c>
      <c r="I460" s="222">
        <v>174.44</v>
      </c>
      <c r="J460" s="234">
        <v>174.44</v>
      </c>
      <c r="K460" s="235">
        <v>0</v>
      </c>
      <c r="L460" s="235">
        <v>0</v>
      </c>
      <c r="M460" s="222">
        <f t="shared" ref="M460:M463" si="41">I460-D460</f>
        <v>43.48</v>
      </c>
      <c r="N460" s="223">
        <f t="shared" si="40"/>
        <v>33.2009773976787</v>
      </c>
      <c r="P460" s="194"/>
    </row>
    <row r="461" s="187" customFormat="1" ht="16.05" customHeight="1" spans="1:16">
      <c r="A461" s="218">
        <v>2060404</v>
      </c>
      <c r="B461" s="148" t="s">
        <v>396</v>
      </c>
      <c r="C461" s="222">
        <v>0</v>
      </c>
      <c r="D461" s="222">
        <v>0</v>
      </c>
      <c r="E461" s="222">
        <v>0</v>
      </c>
      <c r="F461" s="223">
        <f t="shared" si="37"/>
        <v>0</v>
      </c>
      <c r="G461" s="222">
        <f t="shared" si="38"/>
        <v>0</v>
      </c>
      <c r="H461" s="223">
        <f t="shared" si="39"/>
        <v>0</v>
      </c>
      <c r="I461" s="222">
        <v>0</v>
      </c>
      <c r="J461" s="234">
        <v>0</v>
      </c>
      <c r="K461" s="235">
        <v>0</v>
      </c>
      <c r="L461" s="235">
        <v>0</v>
      </c>
      <c r="M461" s="222">
        <f t="shared" si="41"/>
        <v>0</v>
      </c>
      <c r="N461" s="223">
        <f t="shared" si="40"/>
        <v>0</v>
      </c>
      <c r="P461" s="194"/>
    </row>
    <row r="462" s="187" customFormat="1" ht="16.05" customHeight="1" spans="1:16">
      <c r="A462" s="218">
        <v>2060405</v>
      </c>
      <c r="B462" s="148" t="s">
        <v>397</v>
      </c>
      <c r="C462" s="222">
        <v>0</v>
      </c>
      <c r="D462" s="222">
        <v>0</v>
      </c>
      <c r="E462" s="222">
        <v>0</v>
      </c>
      <c r="F462" s="223">
        <f t="shared" si="37"/>
        <v>0</v>
      </c>
      <c r="G462" s="222">
        <f t="shared" si="38"/>
        <v>0</v>
      </c>
      <c r="H462" s="223">
        <f t="shared" si="39"/>
        <v>0</v>
      </c>
      <c r="I462" s="222">
        <v>0</v>
      </c>
      <c r="J462" s="234">
        <v>0</v>
      </c>
      <c r="K462" s="235">
        <v>0</v>
      </c>
      <c r="L462" s="235">
        <v>0</v>
      </c>
      <c r="M462" s="222">
        <f t="shared" si="41"/>
        <v>0</v>
      </c>
      <c r="N462" s="223">
        <f t="shared" si="40"/>
        <v>0</v>
      </c>
      <c r="P462" s="194"/>
    </row>
    <row r="463" s="187" customFormat="1" ht="16.05" customHeight="1" spans="1:16">
      <c r="A463" s="218">
        <v>2060499</v>
      </c>
      <c r="B463" s="148" t="s">
        <v>398</v>
      </c>
      <c r="C463" s="222">
        <v>143</v>
      </c>
      <c r="D463" s="222">
        <v>1690</v>
      </c>
      <c r="E463" s="222">
        <v>1651</v>
      </c>
      <c r="F463" s="223">
        <f t="shared" si="37"/>
        <v>97.6923076923077</v>
      </c>
      <c r="G463" s="222">
        <f t="shared" si="38"/>
        <v>1508</v>
      </c>
      <c r="H463" s="223">
        <f t="shared" si="39"/>
        <v>1054.54545454545</v>
      </c>
      <c r="I463" s="222">
        <v>1900</v>
      </c>
      <c r="J463" s="234">
        <v>1900</v>
      </c>
      <c r="K463" s="235">
        <v>0</v>
      </c>
      <c r="L463" s="235">
        <v>0</v>
      </c>
      <c r="M463" s="222">
        <f t="shared" si="41"/>
        <v>210</v>
      </c>
      <c r="N463" s="223">
        <f t="shared" si="40"/>
        <v>12.4260355029586</v>
      </c>
      <c r="P463" s="194"/>
    </row>
    <row r="464" s="187" customFormat="1" ht="16.05" customHeight="1" spans="1:16">
      <c r="A464" s="218">
        <v>20605</v>
      </c>
      <c r="B464" s="219" t="s">
        <v>399</v>
      </c>
      <c r="C464" s="222">
        <v>0</v>
      </c>
      <c r="D464" s="222">
        <v>0</v>
      </c>
      <c r="E464" s="222">
        <v>0</v>
      </c>
      <c r="F464" s="223">
        <f t="shared" si="37"/>
        <v>0</v>
      </c>
      <c r="G464" s="222">
        <f t="shared" si="38"/>
        <v>0</v>
      </c>
      <c r="H464" s="223">
        <f t="shared" si="39"/>
        <v>0</v>
      </c>
      <c r="I464" s="222">
        <v>0</v>
      </c>
      <c r="J464" s="234">
        <v>0</v>
      </c>
      <c r="K464" s="235">
        <v>0</v>
      </c>
      <c r="L464" s="235">
        <v>0</v>
      </c>
      <c r="M464" s="222"/>
      <c r="N464" s="223">
        <f t="shared" si="40"/>
        <v>0</v>
      </c>
      <c r="P464" s="194"/>
    </row>
    <row r="465" s="187" customFormat="1" ht="16.05" customHeight="1" spans="1:16">
      <c r="A465" s="218">
        <v>2060501</v>
      </c>
      <c r="B465" s="148" t="s">
        <v>382</v>
      </c>
      <c r="C465" s="222">
        <v>0</v>
      </c>
      <c r="D465" s="222">
        <v>0</v>
      </c>
      <c r="E465" s="222">
        <v>0</v>
      </c>
      <c r="F465" s="223">
        <f t="shared" si="37"/>
        <v>0</v>
      </c>
      <c r="G465" s="222">
        <f t="shared" si="38"/>
        <v>0</v>
      </c>
      <c r="H465" s="223">
        <f t="shared" si="39"/>
        <v>0</v>
      </c>
      <c r="I465" s="222">
        <v>0</v>
      </c>
      <c r="J465" s="234">
        <v>0</v>
      </c>
      <c r="K465" s="235">
        <v>0</v>
      </c>
      <c r="L465" s="235">
        <v>0</v>
      </c>
      <c r="M465" s="222">
        <f t="shared" ref="M465:M470" si="42">I465-D465</f>
        <v>0</v>
      </c>
      <c r="N465" s="223">
        <f t="shared" si="40"/>
        <v>0</v>
      </c>
      <c r="P465" s="194"/>
    </row>
    <row r="466" s="187" customFormat="1" ht="16.05" customHeight="1" spans="1:16">
      <c r="A466" s="218">
        <v>2060502</v>
      </c>
      <c r="B466" s="148" t="s">
        <v>400</v>
      </c>
      <c r="C466" s="222">
        <v>0</v>
      </c>
      <c r="D466" s="222">
        <v>0</v>
      </c>
      <c r="E466" s="222">
        <v>0</v>
      </c>
      <c r="F466" s="223">
        <f t="shared" si="37"/>
        <v>0</v>
      </c>
      <c r="G466" s="222">
        <f t="shared" si="38"/>
        <v>0</v>
      </c>
      <c r="H466" s="223">
        <f t="shared" si="39"/>
        <v>0</v>
      </c>
      <c r="I466" s="222">
        <v>0</v>
      </c>
      <c r="J466" s="234">
        <v>0</v>
      </c>
      <c r="K466" s="235">
        <v>0</v>
      </c>
      <c r="L466" s="235">
        <v>0</v>
      </c>
      <c r="M466" s="222">
        <f t="shared" si="42"/>
        <v>0</v>
      </c>
      <c r="N466" s="223">
        <f t="shared" si="40"/>
        <v>0</v>
      </c>
      <c r="P466" s="194"/>
    </row>
    <row r="467" s="187" customFormat="1" ht="16.05" customHeight="1" spans="1:16">
      <c r="A467" s="218">
        <v>2060503</v>
      </c>
      <c r="B467" s="148" t="s">
        <v>401</v>
      </c>
      <c r="C467" s="222">
        <v>0</v>
      </c>
      <c r="D467" s="222">
        <v>0</v>
      </c>
      <c r="E467" s="222">
        <v>0</v>
      </c>
      <c r="F467" s="223">
        <f t="shared" si="37"/>
        <v>0</v>
      </c>
      <c r="G467" s="222">
        <f t="shared" si="38"/>
        <v>0</v>
      </c>
      <c r="H467" s="223">
        <f t="shared" si="39"/>
        <v>0</v>
      </c>
      <c r="I467" s="222">
        <v>0</v>
      </c>
      <c r="J467" s="234">
        <v>0</v>
      </c>
      <c r="K467" s="235">
        <v>0</v>
      </c>
      <c r="L467" s="235">
        <v>0</v>
      </c>
      <c r="M467" s="222">
        <f t="shared" si="42"/>
        <v>0</v>
      </c>
      <c r="N467" s="223">
        <f t="shared" si="40"/>
        <v>0</v>
      </c>
      <c r="P467" s="194"/>
    </row>
    <row r="468" s="187" customFormat="1" ht="16.05" customHeight="1" spans="1:16">
      <c r="A468" s="218">
        <v>2060599</v>
      </c>
      <c r="B468" s="148" t="s">
        <v>402</v>
      </c>
      <c r="C468" s="222">
        <v>0</v>
      </c>
      <c r="D468" s="222">
        <v>0</v>
      </c>
      <c r="E468" s="222">
        <v>0</v>
      </c>
      <c r="F468" s="223">
        <f t="shared" si="37"/>
        <v>0</v>
      </c>
      <c r="G468" s="222">
        <f t="shared" si="38"/>
        <v>0</v>
      </c>
      <c r="H468" s="223">
        <f t="shared" si="39"/>
        <v>0</v>
      </c>
      <c r="I468" s="222">
        <v>0</v>
      </c>
      <c r="J468" s="234">
        <v>0</v>
      </c>
      <c r="K468" s="235">
        <v>0</v>
      </c>
      <c r="L468" s="235">
        <v>0</v>
      </c>
      <c r="M468" s="222">
        <f t="shared" si="42"/>
        <v>0</v>
      </c>
      <c r="N468" s="223">
        <f t="shared" si="40"/>
        <v>0</v>
      </c>
      <c r="P468" s="194"/>
    </row>
    <row r="469" s="187" customFormat="1" ht="16.05" customHeight="1" spans="1:16">
      <c r="A469" s="218">
        <v>20606</v>
      </c>
      <c r="B469" s="219" t="s">
        <v>403</v>
      </c>
      <c r="C469" s="222">
        <v>0</v>
      </c>
      <c r="D469" s="222">
        <v>0</v>
      </c>
      <c r="E469" s="222">
        <v>0</v>
      </c>
      <c r="F469" s="223">
        <f t="shared" si="37"/>
        <v>0</v>
      </c>
      <c r="G469" s="222">
        <f t="shared" si="38"/>
        <v>0</v>
      </c>
      <c r="H469" s="223">
        <f t="shared" si="39"/>
        <v>0</v>
      </c>
      <c r="I469" s="222">
        <v>0</v>
      </c>
      <c r="J469" s="234">
        <v>0</v>
      </c>
      <c r="K469" s="235">
        <v>0</v>
      </c>
      <c r="L469" s="235">
        <v>0</v>
      </c>
      <c r="M469" s="222">
        <f t="shared" si="42"/>
        <v>0</v>
      </c>
      <c r="N469" s="223">
        <f t="shared" si="40"/>
        <v>0</v>
      </c>
      <c r="P469" s="194"/>
    </row>
    <row r="470" s="187" customFormat="1" ht="16.05" customHeight="1" spans="1:16">
      <c r="A470" s="218">
        <v>2060601</v>
      </c>
      <c r="B470" s="148" t="s">
        <v>404</v>
      </c>
      <c r="C470" s="222">
        <v>0</v>
      </c>
      <c r="D470" s="222">
        <v>0</v>
      </c>
      <c r="E470" s="222">
        <v>0</v>
      </c>
      <c r="F470" s="223">
        <f t="shared" si="37"/>
        <v>0</v>
      </c>
      <c r="G470" s="222">
        <f t="shared" si="38"/>
        <v>0</v>
      </c>
      <c r="H470" s="223">
        <f t="shared" si="39"/>
        <v>0</v>
      </c>
      <c r="I470" s="222">
        <v>0</v>
      </c>
      <c r="J470" s="234">
        <v>0</v>
      </c>
      <c r="K470" s="235">
        <v>0</v>
      </c>
      <c r="L470" s="235">
        <v>0</v>
      </c>
      <c r="M470" s="222">
        <f t="shared" si="42"/>
        <v>0</v>
      </c>
      <c r="N470" s="223">
        <f t="shared" si="40"/>
        <v>0</v>
      </c>
      <c r="P470" s="194"/>
    </row>
    <row r="471" s="187" customFormat="1" ht="16.05" customHeight="1" spans="1:16">
      <c r="A471" s="218">
        <v>2060602</v>
      </c>
      <c r="B471" s="148" t="s">
        <v>405</v>
      </c>
      <c r="C471" s="222">
        <v>0</v>
      </c>
      <c r="D471" s="222">
        <v>0</v>
      </c>
      <c r="E471" s="222">
        <v>0</v>
      </c>
      <c r="F471" s="223">
        <f t="shared" si="37"/>
        <v>0</v>
      </c>
      <c r="G471" s="222">
        <f t="shared" si="38"/>
        <v>0</v>
      </c>
      <c r="H471" s="223">
        <f t="shared" si="39"/>
        <v>0</v>
      </c>
      <c r="I471" s="222">
        <v>0</v>
      </c>
      <c r="J471" s="234">
        <v>0</v>
      </c>
      <c r="K471" s="235">
        <v>0</v>
      </c>
      <c r="L471" s="235">
        <v>0</v>
      </c>
      <c r="M471" s="222"/>
      <c r="N471" s="223">
        <f t="shared" si="40"/>
        <v>0</v>
      </c>
      <c r="P471" s="194"/>
    </row>
    <row r="472" s="187" customFormat="1" ht="16.05" customHeight="1" spans="1:16">
      <c r="A472" s="218">
        <v>2060603</v>
      </c>
      <c r="B472" s="148" t="s">
        <v>406</v>
      </c>
      <c r="C472" s="222">
        <v>0</v>
      </c>
      <c r="D472" s="222">
        <v>0</v>
      </c>
      <c r="E472" s="222">
        <v>0</v>
      </c>
      <c r="F472" s="223">
        <f t="shared" si="37"/>
        <v>0</v>
      </c>
      <c r="G472" s="222">
        <f t="shared" si="38"/>
        <v>0</v>
      </c>
      <c r="H472" s="223">
        <f t="shared" si="39"/>
        <v>0</v>
      </c>
      <c r="I472" s="222">
        <v>0</v>
      </c>
      <c r="J472" s="234">
        <v>0</v>
      </c>
      <c r="K472" s="235">
        <v>0</v>
      </c>
      <c r="L472" s="235">
        <v>0</v>
      </c>
      <c r="M472" s="222">
        <f t="shared" ref="M472:M535" si="43">I472-D472</f>
        <v>0</v>
      </c>
      <c r="N472" s="223">
        <f t="shared" si="40"/>
        <v>0</v>
      </c>
      <c r="P472" s="194"/>
    </row>
    <row r="473" s="187" customFormat="1" ht="16.05" customHeight="1" spans="1:16">
      <c r="A473" s="218">
        <v>2060699</v>
      </c>
      <c r="B473" s="148" t="s">
        <v>407</v>
      </c>
      <c r="C473" s="222">
        <v>0</v>
      </c>
      <c r="D473" s="222">
        <v>0</v>
      </c>
      <c r="E473" s="222">
        <v>0</v>
      </c>
      <c r="F473" s="223">
        <f t="shared" si="37"/>
        <v>0</v>
      </c>
      <c r="G473" s="222">
        <f t="shared" si="38"/>
        <v>0</v>
      </c>
      <c r="H473" s="223">
        <f t="shared" si="39"/>
        <v>0</v>
      </c>
      <c r="I473" s="222">
        <v>0</v>
      </c>
      <c r="J473" s="234">
        <v>0</v>
      </c>
      <c r="K473" s="235">
        <v>0</v>
      </c>
      <c r="L473" s="235">
        <v>0</v>
      </c>
      <c r="M473" s="222">
        <f t="shared" si="43"/>
        <v>0</v>
      </c>
      <c r="N473" s="223">
        <f t="shared" si="40"/>
        <v>0</v>
      </c>
      <c r="P473" s="194"/>
    </row>
    <row r="474" s="187" customFormat="1" ht="16.05" customHeight="1" spans="1:16">
      <c r="A474" s="218">
        <v>20607</v>
      </c>
      <c r="B474" s="219" t="s">
        <v>408</v>
      </c>
      <c r="C474" s="222">
        <v>99</v>
      </c>
      <c r="D474" s="222">
        <v>122.73</v>
      </c>
      <c r="E474" s="222">
        <v>97</v>
      </c>
      <c r="F474" s="223">
        <f t="shared" si="37"/>
        <v>79.035280697466</v>
      </c>
      <c r="G474" s="222">
        <f t="shared" si="38"/>
        <v>-2</v>
      </c>
      <c r="H474" s="223">
        <f t="shared" si="39"/>
        <v>-2.02020202020202</v>
      </c>
      <c r="I474" s="222">
        <v>77.05</v>
      </c>
      <c r="J474" s="234">
        <v>77.05</v>
      </c>
      <c r="K474" s="235">
        <v>0</v>
      </c>
      <c r="L474" s="235">
        <v>0</v>
      </c>
      <c r="M474" s="222">
        <f t="shared" si="43"/>
        <v>-45.68</v>
      </c>
      <c r="N474" s="223">
        <f t="shared" si="40"/>
        <v>-37.2199136315489</v>
      </c>
      <c r="P474" s="194"/>
    </row>
    <row r="475" s="187" customFormat="1" ht="16.05" customHeight="1" spans="1:16">
      <c r="A475" s="218">
        <v>2060701</v>
      </c>
      <c r="B475" s="148" t="s">
        <v>382</v>
      </c>
      <c r="C475" s="222">
        <v>72</v>
      </c>
      <c r="D475" s="222">
        <v>76.15</v>
      </c>
      <c r="E475" s="222">
        <v>81</v>
      </c>
      <c r="F475" s="223">
        <f t="shared" si="37"/>
        <v>106.369008535785</v>
      </c>
      <c r="G475" s="222">
        <f t="shared" si="38"/>
        <v>9</v>
      </c>
      <c r="H475" s="223">
        <f t="shared" si="39"/>
        <v>12.5</v>
      </c>
      <c r="I475" s="222">
        <v>77.05</v>
      </c>
      <c r="J475" s="234">
        <v>77.05</v>
      </c>
      <c r="K475" s="235">
        <v>0</v>
      </c>
      <c r="L475" s="235">
        <v>0</v>
      </c>
      <c r="M475" s="222">
        <f t="shared" si="43"/>
        <v>0.899999999999991</v>
      </c>
      <c r="N475" s="223">
        <f t="shared" si="40"/>
        <v>1.18187787261982</v>
      </c>
      <c r="P475" s="194"/>
    </row>
    <row r="476" s="187" customFormat="1" ht="16.05" customHeight="1" spans="1:16">
      <c r="A476" s="218">
        <v>2060702</v>
      </c>
      <c r="B476" s="148" t="s">
        <v>409</v>
      </c>
      <c r="C476" s="222">
        <v>20</v>
      </c>
      <c r="D476" s="222">
        <v>27</v>
      </c>
      <c r="E476" s="222">
        <v>6</v>
      </c>
      <c r="F476" s="223">
        <f t="shared" si="37"/>
        <v>22.2222222222222</v>
      </c>
      <c r="G476" s="222">
        <f t="shared" si="38"/>
        <v>-14</v>
      </c>
      <c r="H476" s="223">
        <f t="shared" si="39"/>
        <v>-70</v>
      </c>
      <c r="I476" s="222">
        <v>0</v>
      </c>
      <c r="J476" s="234">
        <v>0</v>
      </c>
      <c r="K476" s="235">
        <v>0</v>
      </c>
      <c r="L476" s="235">
        <v>0</v>
      </c>
      <c r="M476" s="222">
        <f t="shared" si="43"/>
        <v>-27</v>
      </c>
      <c r="N476" s="223">
        <f t="shared" si="40"/>
        <v>-100</v>
      </c>
      <c r="P476" s="194"/>
    </row>
    <row r="477" s="187" customFormat="1" ht="16.05" customHeight="1" spans="1:16">
      <c r="A477" s="218">
        <v>2060703</v>
      </c>
      <c r="B477" s="148" t="s">
        <v>410</v>
      </c>
      <c r="C477" s="222">
        <v>0</v>
      </c>
      <c r="D477" s="222">
        <v>0</v>
      </c>
      <c r="E477" s="222">
        <v>0</v>
      </c>
      <c r="F477" s="223">
        <f t="shared" si="37"/>
        <v>0</v>
      </c>
      <c r="G477" s="222">
        <f t="shared" si="38"/>
        <v>0</v>
      </c>
      <c r="H477" s="223">
        <f t="shared" si="39"/>
        <v>0</v>
      </c>
      <c r="I477" s="222">
        <v>0</v>
      </c>
      <c r="J477" s="234">
        <v>0</v>
      </c>
      <c r="K477" s="235">
        <v>0</v>
      </c>
      <c r="L477" s="235">
        <v>0</v>
      </c>
      <c r="M477" s="222">
        <f t="shared" si="43"/>
        <v>0</v>
      </c>
      <c r="N477" s="223">
        <f t="shared" si="40"/>
        <v>0</v>
      </c>
      <c r="P477" s="194"/>
    </row>
    <row r="478" s="187" customFormat="1" ht="16.05" customHeight="1" spans="1:16">
      <c r="A478" s="218">
        <v>2060704</v>
      </c>
      <c r="B478" s="148" t="s">
        <v>411</v>
      </c>
      <c r="C478" s="222">
        <v>0</v>
      </c>
      <c r="D478" s="222">
        <v>0</v>
      </c>
      <c r="E478" s="222">
        <v>0</v>
      </c>
      <c r="F478" s="223">
        <f t="shared" si="37"/>
        <v>0</v>
      </c>
      <c r="G478" s="222">
        <f t="shared" si="38"/>
        <v>0</v>
      </c>
      <c r="H478" s="223">
        <f t="shared" si="39"/>
        <v>0</v>
      </c>
      <c r="I478" s="222">
        <v>0</v>
      </c>
      <c r="J478" s="234">
        <v>0</v>
      </c>
      <c r="K478" s="235">
        <v>0</v>
      </c>
      <c r="L478" s="235">
        <v>0</v>
      </c>
      <c r="M478" s="222">
        <f t="shared" si="43"/>
        <v>0</v>
      </c>
      <c r="N478" s="223">
        <f t="shared" si="40"/>
        <v>0</v>
      </c>
      <c r="P478" s="194"/>
    </row>
    <row r="479" s="187" customFormat="1" ht="16.05" customHeight="1" spans="1:16">
      <c r="A479" s="218">
        <v>2060705</v>
      </c>
      <c r="B479" s="148" t="s">
        <v>412</v>
      </c>
      <c r="C479" s="222">
        <v>0</v>
      </c>
      <c r="D479" s="222">
        <v>0</v>
      </c>
      <c r="E479" s="222">
        <v>0</v>
      </c>
      <c r="F479" s="223">
        <f t="shared" si="37"/>
        <v>0</v>
      </c>
      <c r="G479" s="222">
        <f t="shared" si="38"/>
        <v>0</v>
      </c>
      <c r="H479" s="223">
        <f t="shared" si="39"/>
        <v>0</v>
      </c>
      <c r="I479" s="222">
        <v>0</v>
      </c>
      <c r="J479" s="234">
        <v>0</v>
      </c>
      <c r="K479" s="235">
        <v>0</v>
      </c>
      <c r="L479" s="235">
        <v>0</v>
      </c>
      <c r="M479" s="222">
        <f t="shared" si="43"/>
        <v>0</v>
      </c>
      <c r="N479" s="223">
        <f t="shared" si="40"/>
        <v>0</v>
      </c>
      <c r="P479" s="194"/>
    </row>
    <row r="480" s="187" customFormat="1" ht="16.05" customHeight="1" spans="1:16">
      <c r="A480" s="218">
        <v>2060799</v>
      </c>
      <c r="B480" s="148" t="s">
        <v>413</v>
      </c>
      <c r="C480" s="222">
        <v>7</v>
      </c>
      <c r="D480" s="222">
        <v>19.58</v>
      </c>
      <c r="E480" s="222">
        <v>10</v>
      </c>
      <c r="F480" s="223">
        <f t="shared" si="37"/>
        <v>51.0725229826353</v>
      </c>
      <c r="G480" s="222">
        <f t="shared" si="38"/>
        <v>3</v>
      </c>
      <c r="H480" s="223">
        <f t="shared" si="39"/>
        <v>42.8571428571429</v>
      </c>
      <c r="I480" s="222">
        <v>0</v>
      </c>
      <c r="J480" s="234">
        <v>0</v>
      </c>
      <c r="K480" s="235">
        <v>0</v>
      </c>
      <c r="L480" s="235">
        <v>0</v>
      </c>
      <c r="M480" s="222">
        <f t="shared" si="43"/>
        <v>-19.58</v>
      </c>
      <c r="N480" s="223">
        <f t="shared" si="40"/>
        <v>-100</v>
      </c>
      <c r="P480" s="194"/>
    </row>
    <row r="481" s="187" customFormat="1" ht="16.05" customHeight="1" spans="1:16">
      <c r="A481" s="218">
        <v>20608</v>
      </c>
      <c r="B481" s="219" t="s">
        <v>414</v>
      </c>
      <c r="C481" s="222">
        <v>0</v>
      </c>
      <c r="D481" s="222">
        <v>0</v>
      </c>
      <c r="E481" s="222">
        <v>0</v>
      </c>
      <c r="F481" s="223">
        <f t="shared" si="37"/>
        <v>0</v>
      </c>
      <c r="G481" s="222">
        <f t="shared" si="38"/>
        <v>0</v>
      </c>
      <c r="H481" s="223">
        <f t="shared" si="39"/>
        <v>0</v>
      </c>
      <c r="I481" s="222">
        <v>0</v>
      </c>
      <c r="J481" s="234">
        <v>0</v>
      </c>
      <c r="K481" s="235">
        <v>0</v>
      </c>
      <c r="L481" s="235">
        <v>0</v>
      </c>
      <c r="M481" s="222">
        <f t="shared" si="43"/>
        <v>0</v>
      </c>
      <c r="N481" s="223">
        <f t="shared" si="40"/>
        <v>0</v>
      </c>
      <c r="P481" s="194"/>
    </row>
    <row r="482" s="187" customFormat="1" ht="16.05" customHeight="1" spans="1:16">
      <c r="A482" s="218">
        <v>2060801</v>
      </c>
      <c r="B482" s="148" t="s">
        <v>415</v>
      </c>
      <c r="C482" s="222">
        <v>0</v>
      </c>
      <c r="D482" s="222">
        <v>0</v>
      </c>
      <c r="E482" s="222">
        <v>0</v>
      </c>
      <c r="F482" s="223">
        <f t="shared" si="37"/>
        <v>0</v>
      </c>
      <c r="G482" s="222">
        <f t="shared" si="38"/>
        <v>0</v>
      </c>
      <c r="H482" s="223">
        <f t="shared" si="39"/>
        <v>0</v>
      </c>
      <c r="I482" s="222">
        <v>0</v>
      </c>
      <c r="J482" s="234">
        <v>0</v>
      </c>
      <c r="K482" s="235">
        <v>0</v>
      </c>
      <c r="L482" s="235">
        <v>0</v>
      </c>
      <c r="M482" s="222">
        <f t="shared" si="43"/>
        <v>0</v>
      </c>
      <c r="N482" s="223">
        <f t="shared" si="40"/>
        <v>0</v>
      </c>
      <c r="P482" s="194"/>
    </row>
    <row r="483" s="187" customFormat="1" ht="16.05" customHeight="1" spans="1:16">
      <c r="A483" s="218">
        <v>2060802</v>
      </c>
      <c r="B483" s="148" t="s">
        <v>416</v>
      </c>
      <c r="C483" s="222">
        <v>0</v>
      </c>
      <c r="D483" s="222">
        <v>0</v>
      </c>
      <c r="E483" s="222">
        <v>0</v>
      </c>
      <c r="F483" s="223">
        <f t="shared" si="37"/>
        <v>0</v>
      </c>
      <c r="G483" s="222">
        <f t="shared" si="38"/>
        <v>0</v>
      </c>
      <c r="H483" s="223">
        <f t="shared" si="39"/>
        <v>0</v>
      </c>
      <c r="I483" s="222">
        <v>0</v>
      </c>
      <c r="J483" s="234">
        <v>0</v>
      </c>
      <c r="K483" s="235">
        <v>0</v>
      </c>
      <c r="L483" s="235">
        <v>0</v>
      </c>
      <c r="M483" s="222">
        <f t="shared" si="43"/>
        <v>0</v>
      </c>
      <c r="N483" s="223">
        <f t="shared" si="40"/>
        <v>0</v>
      </c>
      <c r="P483" s="194"/>
    </row>
    <row r="484" s="187" customFormat="1" ht="16.05" customHeight="1" spans="1:16">
      <c r="A484" s="218">
        <v>2060899</v>
      </c>
      <c r="B484" s="148" t="s">
        <v>417</v>
      </c>
      <c r="C484" s="222">
        <v>0</v>
      </c>
      <c r="D484" s="222">
        <v>0</v>
      </c>
      <c r="E484" s="222">
        <v>0</v>
      </c>
      <c r="F484" s="223">
        <f t="shared" si="37"/>
        <v>0</v>
      </c>
      <c r="G484" s="222">
        <f t="shared" si="38"/>
        <v>0</v>
      </c>
      <c r="H484" s="223">
        <f t="shared" si="39"/>
        <v>0</v>
      </c>
      <c r="I484" s="222">
        <v>0</v>
      </c>
      <c r="J484" s="234">
        <v>0</v>
      </c>
      <c r="K484" s="235">
        <v>0</v>
      </c>
      <c r="L484" s="235">
        <v>0</v>
      </c>
      <c r="M484" s="222">
        <f t="shared" si="43"/>
        <v>0</v>
      </c>
      <c r="N484" s="223">
        <f t="shared" si="40"/>
        <v>0</v>
      </c>
      <c r="P484" s="194"/>
    </row>
    <row r="485" s="187" customFormat="1" ht="16.05" customHeight="1" spans="1:16">
      <c r="A485" s="218">
        <v>20609</v>
      </c>
      <c r="B485" s="219" t="s">
        <v>418</v>
      </c>
      <c r="C485" s="222">
        <v>0</v>
      </c>
      <c r="D485" s="222">
        <v>0</v>
      </c>
      <c r="E485" s="222">
        <v>0</v>
      </c>
      <c r="F485" s="223">
        <f t="shared" si="37"/>
        <v>0</v>
      </c>
      <c r="G485" s="222">
        <f t="shared" si="38"/>
        <v>0</v>
      </c>
      <c r="H485" s="223">
        <f t="shared" si="39"/>
        <v>0</v>
      </c>
      <c r="I485" s="222">
        <v>0</v>
      </c>
      <c r="J485" s="234">
        <v>0</v>
      </c>
      <c r="K485" s="235">
        <v>0</v>
      </c>
      <c r="L485" s="235">
        <v>0</v>
      </c>
      <c r="M485" s="222">
        <f t="shared" si="43"/>
        <v>0</v>
      </c>
      <c r="N485" s="223">
        <f t="shared" si="40"/>
        <v>0</v>
      </c>
      <c r="P485" s="194"/>
    </row>
    <row r="486" s="187" customFormat="1" ht="16.05" customHeight="1" spans="1:16">
      <c r="A486" s="218">
        <v>2060901</v>
      </c>
      <c r="B486" s="148" t="s">
        <v>419</v>
      </c>
      <c r="C486" s="222">
        <v>0</v>
      </c>
      <c r="D486" s="222">
        <v>0</v>
      </c>
      <c r="E486" s="222">
        <v>0</v>
      </c>
      <c r="F486" s="223">
        <f t="shared" si="37"/>
        <v>0</v>
      </c>
      <c r="G486" s="222">
        <f t="shared" si="38"/>
        <v>0</v>
      </c>
      <c r="H486" s="223">
        <f t="shared" si="39"/>
        <v>0</v>
      </c>
      <c r="I486" s="222">
        <v>0</v>
      </c>
      <c r="J486" s="234">
        <v>0</v>
      </c>
      <c r="K486" s="235">
        <v>0</v>
      </c>
      <c r="L486" s="235">
        <v>0</v>
      </c>
      <c r="M486" s="222">
        <f t="shared" si="43"/>
        <v>0</v>
      </c>
      <c r="N486" s="223">
        <f t="shared" si="40"/>
        <v>0</v>
      </c>
      <c r="P486" s="194"/>
    </row>
    <row r="487" s="187" customFormat="1" ht="16.05" customHeight="1" spans="1:16">
      <c r="A487" s="218">
        <v>2060902</v>
      </c>
      <c r="B487" s="148" t="s">
        <v>420</v>
      </c>
      <c r="C487" s="222">
        <v>0</v>
      </c>
      <c r="D487" s="222">
        <v>0</v>
      </c>
      <c r="E487" s="222">
        <v>0</v>
      </c>
      <c r="F487" s="223">
        <f t="shared" si="37"/>
        <v>0</v>
      </c>
      <c r="G487" s="222">
        <f t="shared" si="38"/>
        <v>0</v>
      </c>
      <c r="H487" s="223">
        <f t="shared" si="39"/>
        <v>0</v>
      </c>
      <c r="I487" s="222">
        <v>0</v>
      </c>
      <c r="J487" s="234">
        <v>0</v>
      </c>
      <c r="K487" s="235">
        <v>0</v>
      </c>
      <c r="L487" s="235">
        <v>0</v>
      </c>
      <c r="M487" s="222">
        <f t="shared" si="43"/>
        <v>0</v>
      </c>
      <c r="N487" s="223">
        <f t="shared" si="40"/>
        <v>0</v>
      </c>
      <c r="P487" s="194"/>
    </row>
    <row r="488" s="187" customFormat="1" ht="16.05" customHeight="1" spans="1:16">
      <c r="A488" s="218">
        <v>2060999</v>
      </c>
      <c r="B488" s="148" t="s">
        <v>421</v>
      </c>
      <c r="C488" s="222">
        <v>0</v>
      </c>
      <c r="D488" s="222">
        <v>0</v>
      </c>
      <c r="E488" s="222">
        <v>0</v>
      </c>
      <c r="F488" s="223">
        <f t="shared" si="37"/>
        <v>0</v>
      </c>
      <c r="G488" s="222">
        <f t="shared" si="38"/>
        <v>0</v>
      </c>
      <c r="H488" s="223">
        <f t="shared" si="39"/>
        <v>0</v>
      </c>
      <c r="I488" s="222">
        <v>0</v>
      </c>
      <c r="J488" s="234">
        <v>0</v>
      </c>
      <c r="K488" s="235">
        <v>0</v>
      </c>
      <c r="L488" s="235">
        <v>0</v>
      </c>
      <c r="M488" s="222">
        <f t="shared" si="43"/>
        <v>0</v>
      </c>
      <c r="N488" s="223">
        <f t="shared" si="40"/>
        <v>0</v>
      </c>
      <c r="P488" s="194"/>
    </row>
    <row r="489" s="187" customFormat="1" ht="16.05" customHeight="1" spans="1:16">
      <c r="A489" s="218">
        <v>20699</v>
      </c>
      <c r="B489" s="219" t="s">
        <v>422</v>
      </c>
      <c r="C489" s="222">
        <v>1469</v>
      </c>
      <c r="D489" s="222">
        <v>0</v>
      </c>
      <c r="E489" s="222">
        <v>0</v>
      </c>
      <c r="F489" s="223">
        <f t="shared" si="37"/>
        <v>0</v>
      </c>
      <c r="G489" s="222">
        <f t="shared" si="38"/>
        <v>-1469</v>
      </c>
      <c r="H489" s="223">
        <f t="shared" si="39"/>
        <v>-100</v>
      </c>
      <c r="I489" s="222">
        <v>0</v>
      </c>
      <c r="J489" s="234">
        <v>0</v>
      </c>
      <c r="K489" s="235">
        <v>0</v>
      </c>
      <c r="L489" s="235">
        <v>0</v>
      </c>
      <c r="M489" s="222">
        <f t="shared" si="43"/>
        <v>0</v>
      </c>
      <c r="N489" s="223">
        <f t="shared" si="40"/>
        <v>0</v>
      </c>
      <c r="P489" s="194"/>
    </row>
    <row r="490" s="187" customFormat="1" ht="16.05" customHeight="1" spans="1:16">
      <c r="A490" s="218">
        <v>2069901</v>
      </c>
      <c r="B490" s="148" t="s">
        <v>423</v>
      </c>
      <c r="C490" s="222">
        <v>1469</v>
      </c>
      <c r="D490" s="222">
        <v>0</v>
      </c>
      <c r="E490" s="222">
        <v>0</v>
      </c>
      <c r="F490" s="223">
        <f t="shared" si="37"/>
        <v>0</v>
      </c>
      <c r="G490" s="222">
        <f t="shared" si="38"/>
        <v>-1469</v>
      </c>
      <c r="H490" s="223">
        <f t="shared" si="39"/>
        <v>-100</v>
      </c>
      <c r="I490" s="222">
        <v>0</v>
      </c>
      <c r="J490" s="234">
        <v>0</v>
      </c>
      <c r="K490" s="235">
        <v>0</v>
      </c>
      <c r="L490" s="235">
        <v>0</v>
      </c>
      <c r="M490" s="222">
        <f t="shared" si="43"/>
        <v>0</v>
      </c>
      <c r="N490" s="223">
        <f t="shared" si="40"/>
        <v>0</v>
      </c>
      <c r="P490" s="194"/>
    </row>
    <row r="491" s="187" customFormat="1" ht="16.05" customHeight="1" spans="1:16">
      <c r="A491" s="218">
        <v>2069902</v>
      </c>
      <c r="B491" s="148" t="s">
        <v>424</v>
      </c>
      <c r="C491" s="222">
        <v>0</v>
      </c>
      <c r="D491" s="222">
        <v>0</v>
      </c>
      <c r="E491" s="222">
        <v>0</v>
      </c>
      <c r="F491" s="223">
        <f t="shared" si="37"/>
        <v>0</v>
      </c>
      <c r="G491" s="222">
        <f t="shared" si="38"/>
        <v>0</v>
      </c>
      <c r="H491" s="223">
        <f t="shared" si="39"/>
        <v>0</v>
      </c>
      <c r="I491" s="222">
        <v>0</v>
      </c>
      <c r="J491" s="234">
        <v>0</v>
      </c>
      <c r="K491" s="235">
        <v>0</v>
      </c>
      <c r="L491" s="235">
        <v>0</v>
      </c>
      <c r="M491" s="222">
        <f t="shared" si="43"/>
        <v>0</v>
      </c>
      <c r="N491" s="223">
        <f t="shared" si="40"/>
        <v>0</v>
      </c>
      <c r="P491" s="194"/>
    </row>
    <row r="492" s="187" customFormat="1" ht="16.05" customHeight="1" spans="1:16">
      <c r="A492" s="218">
        <v>2069903</v>
      </c>
      <c r="B492" s="148" t="s">
        <v>425</v>
      </c>
      <c r="C492" s="222">
        <v>0</v>
      </c>
      <c r="D492" s="222">
        <v>0</v>
      </c>
      <c r="E492" s="222">
        <v>0</v>
      </c>
      <c r="F492" s="223">
        <f t="shared" si="37"/>
        <v>0</v>
      </c>
      <c r="G492" s="222">
        <f t="shared" si="38"/>
        <v>0</v>
      </c>
      <c r="H492" s="223">
        <f t="shared" si="39"/>
        <v>0</v>
      </c>
      <c r="I492" s="222">
        <v>0</v>
      </c>
      <c r="J492" s="234">
        <v>0</v>
      </c>
      <c r="K492" s="235">
        <v>0</v>
      </c>
      <c r="L492" s="235">
        <v>0</v>
      </c>
      <c r="M492" s="222">
        <f t="shared" si="43"/>
        <v>0</v>
      </c>
      <c r="N492" s="223">
        <f t="shared" si="40"/>
        <v>0</v>
      </c>
      <c r="P492" s="194"/>
    </row>
    <row r="493" s="187" customFormat="1" ht="16.05" customHeight="1" spans="1:16">
      <c r="A493" s="218">
        <v>2069999</v>
      </c>
      <c r="B493" s="148" t="s">
        <v>426</v>
      </c>
      <c r="C493" s="222">
        <v>0</v>
      </c>
      <c r="D493" s="222">
        <v>0</v>
      </c>
      <c r="E493" s="222">
        <v>0</v>
      </c>
      <c r="F493" s="223">
        <f t="shared" si="37"/>
        <v>0</v>
      </c>
      <c r="G493" s="222">
        <f t="shared" si="38"/>
        <v>0</v>
      </c>
      <c r="H493" s="223">
        <f t="shared" si="39"/>
        <v>0</v>
      </c>
      <c r="I493" s="222">
        <v>0</v>
      </c>
      <c r="J493" s="234">
        <v>0</v>
      </c>
      <c r="K493" s="235">
        <v>0</v>
      </c>
      <c r="L493" s="235">
        <v>0</v>
      </c>
      <c r="M493" s="222">
        <f t="shared" si="43"/>
        <v>0</v>
      </c>
      <c r="N493" s="223">
        <f t="shared" si="40"/>
        <v>0</v>
      </c>
      <c r="P493" s="194"/>
    </row>
    <row r="494" s="187" customFormat="1" ht="16.05" customHeight="1" spans="1:16">
      <c r="A494" s="218">
        <v>207</v>
      </c>
      <c r="B494" s="219" t="s">
        <v>427</v>
      </c>
      <c r="C494" s="222">
        <v>2132</v>
      </c>
      <c r="D494" s="222">
        <v>3719.2</v>
      </c>
      <c r="E494" s="222">
        <v>3823</v>
      </c>
      <c r="F494" s="223">
        <f t="shared" si="37"/>
        <v>102.790922779092</v>
      </c>
      <c r="G494" s="222">
        <f t="shared" si="38"/>
        <v>1691</v>
      </c>
      <c r="H494" s="223">
        <f t="shared" si="39"/>
        <v>79.3151969981238</v>
      </c>
      <c r="I494" s="222">
        <v>2682.52</v>
      </c>
      <c r="J494" s="234">
        <v>1631.17</v>
      </c>
      <c r="K494" s="235">
        <v>286</v>
      </c>
      <c r="L494" s="235">
        <v>765.35</v>
      </c>
      <c r="M494" s="222">
        <f t="shared" si="43"/>
        <v>-1036.68</v>
      </c>
      <c r="N494" s="223">
        <f t="shared" si="40"/>
        <v>-27.8737362873736</v>
      </c>
      <c r="P494" s="194"/>
    </row>
    <row r="495" s="187" customFormat="1" ht="16.05" customHeight="1" spans="1:16">
      <c r="A495" s="218">
        <v>20701</v>
      </c>
      <c r="B495" s="219" t="s">
        <v>428</v>
      </c>
      <c r="C495" s="222">
        <v>1166</v>
      </c>
      <c r="D495" s="222">
        <v>1883.03</v>
      </c>
      <c r="E495" s="222">
        <v>1057</v>
      </c>
      <c r="F495" s="223">
        <f t="shared" si="37"/>
        <v>56.1329346850555</v>
      </c>
      <c r="G495" s="222">
        <f t="shared" si="38"/>
        <v>-109</v>
      </c>
      <c r="H495" s="223">
        <f t="shared" si="39"/>
        <v>-9.34819897084048</v>
      </c>
      <c r="I495" s="222">
        <v>1153.3</v>
      </c>
      <c r="J495" s="234">
        <v>789.97</v>
      </c>
      <c r="K495" s="235">
        <v>90</v>
      </c>
      <c r="L495" s="235">
        <v>273.33</v>
      </c>
      <c r="M495" s="222">
        <f t="shared" si="43"/>
        <v>-729.73</v>
      </c>
      <c r="N495" s="223">
        <f t="shared" si="40"/>
        <v>-38.7529672920771</v>
      </c>
      <c r="P495" s="194"/>
    </row>
    <row r="496" s="187" customFormat="1" ht="16.05" customHeight="1" spans="1:16">
      <c r="A496" s="218">
        <v>2070101</v>
      </c>
      <c r="B496" s="148" t="s">
        <v>101</v>
      </c>
      <c r="C496" s="222">
        <v>203</v>
      </c>
      <c r="D496" s="222">
        <v>177.62</v>
      </c>
      <c r="E496" s="222">
        <v>210</v>
      </c>
      <c r="F496" s="223">
        <f t="shared" si="37"/>
        <v>118.229929062043</v>
      </c>
      <c r="G496" s="222">
        <f t="shared" si="38"/>
        <v>7</v>
      </c>
      <c r="H496" s="223">
        <f t="shared" si="39"/>
        <v>3.44827586206897</v>
      </c>
      <c r="I496" s="222">
        <v>162.63</v>
      </c>
      <c r="J496" s="234">
        <v>162.63</v>
      </c>
      <c r="K496" s="235">
        <v>0</v>
      </c>
      <c r="L496" s="235">
        <v>0</v>
      </c>
      <c r="M496" s="222">
        <f t="shared" si="43"/>
        <v>-14.99</v>
      </c>
      <c r="N496" s="223">
        <f t="shared" si="40"/>
        <v>-8.43936493638104</v>
      </c>
      <c r="P496" s="194"/>
    </row>
    <row r="497" s="187" customFormat="1" ht="16.05" customHeight="1" spans="1:16">
      <c r="A497" s="218">
        <v>2070102</v>
      </c>
      <c r="B497" s="148" t="s">
        <v>102</v>
      </c>
      <c r="C497" s="222">
        <v>4</v>
      </c>
      <c r="D497" s="222">
        <v>15.48</v>
      </c>
      <c r="E497" s="222">
        <v>1</v>
      </c>
      <c r="F497" s="223">
        <f t="shared" si="37"/>
        <v>6.45994832041344</v>
      </c>
      <c r="G497" s="222">
        <f t="shared" si="38"/>
        <v>-3</v>
      </c>
      <c r="H497" s="223">
        <f t="shared" si="39"/>
        <v>-75</v>
      </c>
      <c r="I497" s="222">
        <v>0</v>
      </c>
      <c r="J497" s="234">
        <v>0</v>
      </c>
      <c r="K497" s="235">
        <v>0</v>
      </c>
      <c r="L497" s="235">
        <v>0</v>
      </c>
      <c r="M497" s="222">
        <f t="shared" si="43"/>
        <v>-15.48</v>
      </c>
      <c r="N497" s="223">
        <f t="shared" si="40"/>
        <v>-100</v>
      </c>
      <c r="P497" s="194"/>
    </row>
    <row r="498" s="187" customFormat="1" ht="16.05" customHeight="1" spans="1:16">
      <c r="A498" s="218">
        <v>2070103</v>
      </c>
      <c r="B498" s="148" t="s">
        <v>103</v>
      </c>
      <c r="C498" s="222">
        <v>0</v>
      </c>
      <c r="D498" s="222">
        <v>0</v>
      </c>
      <c r="E498" s="222">
        <v>0</v>
      </c>
      <c r="F498" s="223">
        <f t="shared" si="37"/>
        <v>0</v>
      </c>
      <c r="G498" s="222">
        <f t="shared" si="38"/>
        <v>0</v>
      </c>
      <c r="H498" s="223">
        <f t="shared" si="39"/>
        <v>0</v>
      </c>
      <c r="I498" s="222">
        <v>0</v>
      </c>
      <c r="J498" s="234">
        <v>0</v>
      </c>
      <c r="K498" s="235">
        <v>0</v>
      </c>
      <c r="L498" s="235">
        <v>0</v>
      </c>
      <c r="M498" s="222">
        <f t="shared" si="43"/>
        <v>0</v>
      </c>
      <c r="N498" s="223">
        <f t="shared" si="40"/>
        <v>0</v>
      </c>
      <c r="P498" s="194"/>
    </row>
    <row r="499" s="187" customFormat="1" ht="16.05" customHeight="1" spans="1:16">
      <c r="A499" s="218">
        <v>2070104</v>
      </c>
      <c r="B499" s="148" t="s">
        <v>429</v>
      </c>
      <c r="C499" s="222">
        <v>153</v>
      </c>
      <c r="D499" s="222">
        <v>149.15</v>
      </c>
      <c r="E499" s="222">
        <v>130</v>
      </c>
      <c r="F499" s="223">
        <f t="shared" si="37"/>
        <v>87.1605766007375</v>
      </c>
      <c r="G499" s="222">
        <f t="shared" si="38"/>
        <v>-23</v>
      </c>
      <c r="H499" s="223">
        <f t="shared" si="39"/>
        <v>-15.0326797385621</v>
      </c>
      <c r="I499" s="222">
        <v>122.05</v>
      </c>
      <c r="J499" s="234">
        <v>122.05</v>
      </c>
      <c r="K499" s="235">
        <v>0</v>
      </c>
      <c r="L499" s="235">
        <v>0</v>
      </c>
      <c r="M499" s="222">
        <f t="shared" si="43"/>
        <v>-27.1</v>
      </c>
      <c r="N499" s="223">
        <f t="shared" si="40"/>
        <v>-18.1696278913845</v>
      </c>
      <c r="P499" s="194"/>
    </row>
    <row r="500" s="187" customFormat="1" ht="16.05" customHeight="1" spans="1:16">
      <c r="A500" s="218">
        <v>2070105</v>
      </c>
      <c r="B500" s="148" t="s">
        <v>430</v>
      </c>
      <c r="C500" s="222">
        <v>0</v>
      </c>
      <c r="D500" s="222">
        <v>0</v>
      </c>
      <c r="E500" s="222">
        <v>0</v>
      </c>
      <c r="F500" s="223">
        <f t="shared" si="37"/>
        <v>0</v>
      </c>
      <c r="G500" s="222">
        <f t="shared" si="38"/>
        <v>0</v>
      </c>
      <c r="H500" s="223">
        <f t="shared" si="39"/>
        <v>0</v>
      </c>
      <c r="I500" s="222">
        <v>0</v>
      </c>
      <c r="J500" s="234">
        <v>0</v>
      </c>
      <c r="K500" s="235">
        <v>0</v>
      </c>
      <c r="L500" s="235">
        <v>0</v>
      </c>
      <c r="M500" s="222">
        <f t="shared" si="43"/>
        <v>0</v>
      </c>
      <c r="N500" s="223">
        <f t="shared" si="40"/>
        <v>0</v>
      </c>
      <c r="P500" s="194"/>
    </row>
    <row r="501" s="187" customFormat="1" ht="16.05" customHeight="1" spans="1:16">
      <c r="A501" s="241">
        <v>2070106</v>
      </c>
      <c r="B501" s="148" t="s">
        <v>431</v>
      </c>
      <c r="C501" s="222">
        <v>0</v>
      </c>
      <c r="D501" s="222">
        <v>0</v>
      </c>
      <c r="E501" s="222">
        <v>0</v>
      </c>
      <c r="F501" s="223">
        <f t="shared" si="37"/>
        <v>0</v>
      </c>
      <c r="G501" s="222">
        <f t="shared" si="38"/>
        <v>0</v>
      </c>
      <c r="H501" s="223">
        <f t="shared" si="39"/>
        <v>0</v>
      </c>
      <c r="I501" s="222">
        <v>0</v>
      </c>
      <c r="J501" s="234">
        <v>0</v>
      </c>
      <c r="K501" s="235">
        <v>0</v>
      </c>
      <c r="L501" s="235">
        <v>0</v>
      </c>
      <c r="M501" s="222">
        <f t="shared" si="43"/>
        <v>0</v>
      </c>
      <c r="N501" s="223">
        <f t="shared" si="40"/>
        <v>0</v>
      </c>
      <c r="P501" s="194"/>
    </row>
    <row r="502" s="187" customFormat="1" ht="16.05" customHeight="1" spans="1:16">
      <c r="A502" s="241">
        <v>2070107</v>
      </c>
      <c r="B502" s="148" t="s">
        <v>432</v>
      </c>
      <c r="C502" s="222">
        <v>0</v>
      </c>
      <c r="D502" s="222">
        <v>0</v>
      </c>
      <c r="E502" s="222">
        <v>0</v>
      </c>
      <c r="F502" s="223">
        <f t="shared" si="37"/>
        <v>0</v>
      </c>
      <c r="G502" s="222">
        <f t="shared" si="38"/>
        <v>0</v>
      </c>
      <c r="H502" s="223">
        <f t="shared" si="39"/>
        <v>0</v>
      </c>
      <c r="I502" s="222">
        <v>0</v>
      </c>
      <c r="J502" s="234">
        <v>0</v>
      </c>
      <c r="K502" s="235">
        <v>0</v>
      </c>
      <c r="L502" s="235">
        <v>0</v>
      </c>
      <c r="M502" s="222">
        <f t="shared" si="43"/>
        <v>0</v>
      </c>
      <c r="N502" s="223">
        <f t="shared" si="40"/>
        <v>0</v>
      </c>
      <c r="P502" s="194"/>
    </row>
    <row r="503" s="187" customFormat="1" ht="16.05" customHeight="1" spans="1:16">
      <c r="A503" s="241">
        <v>2070108</v>
      </c>
      <c r="B503" s="148" t="s">
        <v>433</v>
      </c>
      <c r="C503" s="222">
        <v>26</v>
      </c>
      <c r="D503" s="222">
        <v>60</v>
      </c>
      <c r="E503" s="222">
        <v>1</v>
      </c>
      <c r="F503" s="223">
        <f t="shared" si="37"/>
        <v>1.66666666666667</v>
      </c>
      <c r="G503" s="222">
        <f t="shared" si="38"/>
        <v>-25</v>
      </c>
      <c r="H503" s="223">
        <f t="shared" si="39"/>
        <v>-96.1538461538462</v>
      </c>
      <c r="I503" s="222">
        <v>0</v>
      </c>
      <c r="J503" s="234">
        <v>0</v>
      </c>
      <c r="K503" s="235">
        <v>0</v>
      </c>
      <c r="L503" s="235">
        <v>0</v>
      </c>
      <c r="M503" s="222">
        <f t="shared" si="43"/>
        <v>-60</v>
      </c>
      <c r="N503" s="223">
        <f t="shared" si="40"/>
        <v>-100</v>
      </c>
      <c r="P503" s="194"/>
    </row>
    <row r="504" s="187" customFormat="1" ht="16.05" customHeight="1" spans="1:16">
      <c r="A504" s="241">
        <v>2070109</v>
      </c>
      <c r="B504" s="148" t="s">
        <v>434</v>
      </c>
      <c r="C504" s="222">
        <v>419</v>
      </c>
      <c r="D504" s="222">
        <v>366.72</v>
      </c>
      <c r="E504" s="222">
        <v>436</v>
      </c>
      <c r="F504" s="223">
        <f t="shared" si="37"/>
        <v>118.891797556719</v>
      </c>
      <c r="G504" s="222">
        <f t="shared" si="38"/>
        <v>17</v>
      </c>
      <c r="H504" s="223">
        <f t="shared" si="39"/>
        <v>4.05727923627685</v>
      </c>
      <c r="I504" s="222">
        <v>445.29</v>
      </c>
      <c r="J504" s="234">
        <v>445.29</v>
      </c>
      <c r="K504" s="235">
        <v>0</v>
      </c>
      <c r="L504" s="235">
        <v>0</v>
      </c>
      <c r="M504" s="222">
        <f t="shared" si="43"/>
        <v>78.57</v>
      </c>
      <c r="N504" s="223">
        <f t="shared" si="40"/>
        <v>21.4250654450262</v>
      </c>
      <c r="P504" s="194"/>
    </row>
    <row r="505" s="187" customFormat="1" ht="16.05" customHeight="1" spans="1:16">
      <c r="A505" s="241">
        <v>2070110</v>
      </c>
      <c r="B505" s="148" t="s">
        <v>435</v>
      </c>
      <c r="C505" s="222">
        <v>0</v>
      </c>
      <c r="D505" s="222">
        <v>0</v>
      </c>
      <c r="E505" s="222">
        <v>0</v>
      </c>
      <c r="F505" s="223">
        <f t="shared" si="37"/>
        <v>0</v>
      </c>
      <c r="G505" s="222">
        <f t="shared" si="38"/>
        <v>0</v>
      </c>
      <c r="H505" s="223">
        <f t="shared" si="39"/>
        <v>0</v>
      </c>
      <c r="I505" s="222">
        <v>0</v>
      </c>
      <c r="J505" s="234">
        <v>0</v>
      </c>
      <c r="K505" s="235">
        <v>0</v>
      </c>
      <c r="L505" s="235">
        <v>0</v>
      </c>
      <c r="M505" s="222">
        <f t="shared" si="43"/>
        <v>0</v>
      </c>
      <c r="N505" s="223">
        <f t="shared" si="40"/>
        <v>0</v>
      </c>
      <c r="P505" s="194"/>
    </row>
    <row r="506" s="187" customFormat="1" ht="16.05" customHeight="1" spans="1:16">
      <c r="A506" s="241">
        <v>2070111</v>
      </c>
      <c r="B506" s="148" t="s">
        <v>436</v>
      </c>
      <c r="C506" s="222">
        <v>0</v>
      </c>
      <c r="D506" s="222">
        <v>0</v>
      </c>
      <c r="E506" s="222">
        <v>0</v>
      </c>
      <c r="F506" s="223">
        <f t="shared" si="37"/>
        <v>0</v>
      </c>
      <c r="G506" s="222">
        <f t="shared" si="38"/>
        <v>0</v>
      </c>
      <c r="H506" s="223">
        <f t="shared" si="39"/>
        <v>0</v>
      </c>
      <c r="I506" s="222">
        <v>0</v>
      </c>
      <c r="J506" s="234">
        <v>0</v>
      </c>
      <c r="K506" s="235">
        <v>0</v>
      </c>
      <c r="L506" s="235">
        <v>0</v>
      </c>
      <c r="M506" s="222">
        <f t="shared" si="43"/>
        <v>0</v>
      </c>
      <c r="N506" s="223">
        <f t="shared" si="40"/>
        <v>0</v>
      </c>
      <c r="P506" s="194"/>
    </row>
    <row r="507" s="187" customFormat="1" ht="16.05" customHeight="1" spans="1:16">
      <c r="A507" s="241">
        <v>2070112</v>
      </c>
      <c r="B507" s="148" t="s">
        <v>437</v>
      </c>
      <c r="C507" s="222">
        <v>0</v>
      </c>
      <c r="D507" s="222">
        <v>0</v>
      </c>
      <c r="E507" s="222">
        <v>0</v>
      </c>
      <c r="F507" s="223">
        <f t="shared" si="37"/>
        <v>0</v>
      </c>
      <c r="G507" s="222">
        <f t="shared" si="38"/>
        <v>0</v>
      </c>
      <c r="H507" s="223">
        <f t="shared" si="39"/>
        <v>0</v>
      </c>
      <c r="I507" s="222">
        <v>0</v>
      </c>
      <c r="J507" s="234">
        <v>0</v>
      </c>
      <c r="K507" s="235">
        <v>0</v>
      </c>
      <c r="L507" s="235">
        <v>0</v>
      </c>
      <c r="M507" s="222">
        <f t="shared" si="43"/>
        <v>0</v>
      </c>
      <c r="N507" s="223">
        <f t="shared" si="40"/>
        <v>0</v>
      </c>
      <c r="P507" s="194"/>
    </row>
    <row r="508" s="187" customFormat="1" ht="16.05" customHeight="1" spans="1:16">
      <c r="A508" s="241">
        <v>2070113</v>
      </c>
      <c r="B508" s="148" t="s">
        <v>438</v>
      </c>
      <c r="C508" s="222">
        <v>0</v>
      </c>
      <c r="D508" s="222">
        <v>0</v>
      </c>
      <c r="E508" s="222">
        <v>0</v>
      </c>
      <c r="F508" s="223">
        <f t="shared" si="37"/>
        <v>0</v>
      </c>
      <c r="G508" s="222">
        <f t="shared" si="38"/>
        <v>0</v>
      </c>
      <c r="H508" s="223">
        <f t="shared" si="39"/>
        <v>0</v>
      </c>
      <c r="I508" s="222">
        <v>0</v>
      </c>
      <c r="J508" s="234">
        <v>0</v>
      </c>
      <c r="K508" s="235">
        <v>0</v>
      </c>
      <c r="L508" s="235">
        <v>0</v>
      </c>
      <c r="M508" s="222">
        <f t="shared" si="43"/>
        <v>0</v>
      </c>
      <c r="N508" s="223">
        <f t="shared" si="40"/>
        <v>0</v>
      </c>
      <c r="P508" s="194"/>
    </row>
    <row r="509" s="187" customFormat="1" ht="16.05" customHeight="1" spans="1:16">
      <c r="A509" s="241">
        <v>2070114</v>
      </c>
      <c r="B509" s="148" t="s">
        <v>439</v>
      </c>
      <c r="C509" s="222">
        <v>316</v>
      </c>
      <c r="D509" s="222">
        <v>1000</v>
      </c>
      <c r="E509" s="222">
        <v>77</v>
      </c>
      <c r="F509" s="223">
        <f t="shared" si="37"/>
        <v>7.7</v>
      </c>
      <c r="G509" s="222">
        <f t="shared" si="38"/>
        <v>-239</v>
      </c>
      <c r="H509" s="223">
        <f t="shared" si="39"/>
        <v>-75.6329113924051</v>
      </c>
      <c r="I509" s="222">
        <v>52</v>
      </c>
      <c r="J509" s="234">
        <v>52</v>
      </c>
      <c r="K509" s="235">
        <v>0</v>
      </c>
      <c r="L509" s="235">
        <v>0</v>
      </c>
      <c r="M509" s="222">
        <f t="shared" si="43"/>
        <v>-948</v>
      </c>
      <c r="N509" s="223">
        <f t="shared" si="40"/>
        <v>-94.8</v>
      </c>
      <c r="P509" s="194"/>
    </row>
    <row r="510" s="187" customFormat="1" ht="16.05" customHeight="1" spans="1:16">
      <c r="A510" s="241">
        <v>2070199</v>
      </c>
      <c r="B510" s="148" t="s">
        <v>440</v>
      </c>
      <c r="C510" s="222">
        <v>45</v>
      </c>
      <c r="D510" s="222">
        <v>114.06</v>
      </c>
      <c r="E510" s="222">
        <v>202</v>
      </c>
      <c r="F510" s="223">
        <f t="shared" si="37"/>
        <v>177.099772049798</v>
      </c>
      <c r="G510" s="222">
        <f t="shared" si="38"/>
        <v>157</v>
      </c>
      <c r="H510" s="223">
        <f t="shared" si="39"/>
        <v>348.888888888889</v>
      </c>
      <c r="I510" s="222">
        <v>371.33</v>
      </c>
      <c r="J510" s="234">
        <v>8</v>
      </c>
      <c r="K510" s="235">
        <v>90</v>
      </c>
      <c r="L510" s="235">
        <v>273.33</v>
      </c>
      <c r="M510" s="222">
        <f t="shared" si="43"/>
        <v>257.27</v>
      </c>
      <c r="N510" s="223">
        <f t="shared" si="40"/>
        <v>225.556724530949</v>
      </c>
      <c r="P510" s="194"/>
    </row>
    <row r="511" s="187" customFormat="1" ht="16.05" customHeight="1" spans="1:16">
      <c r="A511" s="241">
        <v>20702</v>
      </c>
      <c r="B511" s="219" t="s">
        <v>441</v>
      </c>
      <c r="C511" s="222">
        <v>88</v>
      </c>
      <c r="D511" s="222">
        <v>92.81</v>
      </c>
      <c r="E511" s="222">
        <v>66</v>
      </c>
      <c r="F511" s="223">
        <f t="shared" si="37"/>
        <v>71.1130266135115</v>
      </c>
      <c r="G511" s="222">
        <f t="shared" si="38"/>
        <v>-22</v>
      </c>
      <c r="H511" s="223">
        <f t="shared" si="39"/>
        <v>-25</v>
      </c>
      <c r="I511" s="222">
        <v>84.35</v>
      </c>
      <c r="J511" s="234">
        <v>54.35</v>
      </c>
      <c r="K511" s="235">
        <v>0</v>
      </c>
      <c r="L511" s="235">
        <v>30</v>
      </c>
      <c r="M511" s="222">
        <f t="shared" si="43"/>
        <v>-8.46000000000001</v>
      </c>
      <c r="N511" s="223">
        <f t="shared" si="40"/>
        <v>-9.11539704773193</v>
      </c>
      <c r="P511" s="194"/>
    </row>
    <row r="512" s="187" customFormat="1" ht="16.05" customHeight="1" spans="1:16">
      <c r="A512" s="241">
        <v>2070201</v>
      </c>
      <c r="B512" s="148" t="s">
        <v>101</v>
      </c>
      <c r="C512" s="222">
        <v>0</v>
      </c>
      <c r="D512" s="222">
        <v>0</v>
      </c>
      <c r="E512" s="222">
        <v>0</v>
      </c>
      <c r="F512" s="223">
        <f t="shared" si="37"/>
        <v>0</v>
      </c>
      <c r="G512" s="222">
        <f t="shared" si="38"/>
        <v>0</v>
      </c>
      <c r="H512" s="223">
        <f t="shared" si="39"/>
        <v>0</v>
      </c>
      <c r="I512" s="222">
        <v>0</v>
      </c>
      <c r="J512" s="234">
        <v>0</v>
      </c>
      <c r="K512" s="235">
        <v>0</v>
      </c>
      <c r="L512" s="235">
        <v>0</v>
      </c>
      <c r="M512" s="222">
        <f t="shared" si="43"/>
        <v>0</v>
      </c>
      <c r="N512" s="223">
        <f t="shared" si="40"/>
        <v>0</v>
      </c>
      <c r="P512" s="194"/>
    </row>
    <row r="513" s="187" customFormat="1" ht="16.05" customHeight="1" spans="1:16">
      <c r="A513" s="241">
        <v>2070202</v>
      </c>
      <c r="B513" s="148" t="s">
        <v>102</v>
      </c>
      <c r="C513" s="222">
        <v>0</v>
      </c>
      <c r="D513" s="222">
        <v>0</v>
      </c>
      <c r="E513" s="222">
        <v>0</v>
      </c>
      <c r="F513" s="223">
        <f t="shared" si="37"/>
        <v>0</v>
      </c>
      <c r="G513" s="222">
        <f t="shared" si="38"/>
        <v>0</v>
      </c>
      <c r="H513" s="223">
        <f t="shared" si="39"/>
        <v>0</v>
      </c>
      <c r="I513" s="222">
        <v>0</v>
      </c>
      <c r="J513" s="234">
        <v>0</v>
      </c>
      <c r="K513" s="235">
        <v>0</v>
      </c>
      <c r="L513" s="235">
        <v>0</v>
      </c>
      <c r="M513" s="222">
        <f t="shared" si="43"/>
        <v>0</v>
      </c>
      <c r="N513" s="223">
        <f t="shared" si="40"/>
        <v>0</v>
      </c>
      <c r="P513" s="194"/>
    </row>
    <row r="514" s="187" customFormat="1" ht="16.05" customHeight="1" spans="1:16">
      <c r="A514" s="241">
        <v>2070203</v>
      </c>
      <c r="B514" s="148" t="s">
        <v>103</v>
      </c>
      <c r="C514" s="222">
        <v>0</v>
      </c>
      <c r="D514" s="222">
        <v>0</v>
      </c>
      <c r="E514" s="222">
        <v>0</v>
      </c>
      <c r="F514" s="223">
        <f t="shared" si="37"/>
        <v>0</v>
      </c>
      <c r="G514" s="222">
        <f t="shared" si="38"/>
        <v>0</v>
      </c>
      <c r="H514" s="223">
        <f t="shared" si="39"/>
        <v>0</v>
      </c>
      <c r="I514" s="222">
        <v>0</v>
      </c>
      <c r="J514" s="234">
        <v>0</v>
      </c>
      <c r="K514" s="235">
        <v>0</v>
      </c>
      <c r="L514" s="235">
        <v>0</v>
      </c>
      <c r="M514" s="222">
        <f t="shared" si="43"/>
        <v>0</v>
      </c>
      <c r="N514" s="223">
        <f t="shared" si="40"/>
        <v>0</v>
      </c>
      <c r="P514" s="194"/>
    </row>
    <row r="515" s="187" customFormat="1" ht="16.05" customHeight="1" spans="1:16">
      <c r="A515" s="241">
        <v>2070204</v>
      </c>
      <c r="B515" s="148" t="s">
        <v>442</v>
      </c>
      <c r="C515" s="222">
        <v>13</v>
      </c>
      <c r="D515" s="222">
        <v>40</v>
      </c>
      <c r="E515" s="222">
        <v>5</v>
      </c>
      <c r="F515" s="223">
        <f t="shared" si="37"/>
        <v>12.5</v>
      </c>
      <c r="G515" s="222">
        <f t="shared" si="38"/>
        <v>-8</v>
      </c>
      <c r="H515" s="223">
        <f t="shared" si="39"/>
        <v>-61.5384615384615</v>
      </c>
      <c r="I515" s="222">
        <v>0</v>
      </c>
      <c r="J515" s="234">
        <v>0</v>
      </c>
      <c r="K515" s="235">
        <v>0</v>
      </c>
      <c r="L515" s="235">
        <v>0</v>
      </c>
      <c r="M515" s="222">
        <f t="shared" si="43"/>
        <v>-40</v>
      </c>
      <c r="N515" s="223">
        <f t="shared" si="40"/>
        <v>-100</v>
      </c>
      <c r="P515" s="194"/>
    </row>
    <row r="516" s="187" customFormat="1" ht="16.05" customHeight="1" spans="1:16">
      <c r="A516" s="241">
        <v>2070205</v>
      </c>
      <c r="B516" s="148" t="s">
        <v>443</v>
      </c>
      <c r="C516" s="222">
        <v>0</v>
      </c>
      <c r="D516" s="222">
        <v>0</v>
      </c>
      <c r="E516" s="222">
        <v>0</v>
      </c>
      <c r="F516" s="223">
        <f t="shared" ref="F516:F579" si="44">IFERROR((E516/D516*100),0)</f>
        <v>0</v>
      </c>
      <c r="G516" s="222">
        <f t="shared" ref="G516:G579" si="45">E516-C516</f>
        <v>0</v>
      </c>
      <c r="H516" s="223">
        <f t="shared" si="39"/>
        <v>0</v>
      </c>
      <c r="I516" s="222">
        <v>30</v>
      </c>
      <c r="J516" s="234">
        <v>0</v>
      </c>
      <c r="K516" s="235">
        <v>0</v>
      </c>
      <c r="L516" s="235">
        <v>30</v>
      </c>
      <c r="M516" s="222">
        <f t="shared" si="43"/>
        <v>30</v>
      </c>
      <c r="N516" s="223">
        <f t="shared" si="40"/>
        <v>0</v>
      </c>
      <c r="P516" s="194"/>
    </row>
    <row r="517" s="187" customFormat="1" ht="16.05" customHeight="1" spans="1:16">
      <c r="A517" s="241">
        <v>2070206</v>
      </c>
      <c r="B517" s="148" t="s">
        <v>444</v>
      </c>
      <c r="C517" s="222">
        <v>0</v>
      </c>
      <c r="D517" s="222">
        <v>0</v>
      </c>
      <c r="E517" s="222">
        <v>0</v>
      </c>
      <c r="F517" s="223">
        <f t="shared" si="44"/>
        <v>0</v>
      </c>
      <c r="G517" s="222">
        <f t="shared" si="45"/>
        <v>0</v>
      </c>
      <c r="H517" s="223">
        <f t="shared" ref="H517:H580" si="46">IFERROR((G517/C517*100),0)</f>
        <v>0</v>
      </c>
      <c r="I517" s="222">
        <v>0</v>
      </c>
      <c r="J517" s="234">
        <v>0</v>
      </c>
      <c r="K517" s="235">
        <v>0</v>
      </c>
      <c r="L517" s="235">
        <v>0</v>
      </c>
      <c r="M517" s="222">
        <f t="shared" si="43"/>
        <v>0</v>
      </c>
      <c r="N517" s="223">
        <f t="shared" ref="N517:N580" si="47">IFERROR((M517/D517*100),0)</f>
        <v>0</v>
      </c>
      <c r="P517" s="194"/>
    </row>
    <row r="518" s="187" customFormat="1" ht="16.05" customHeight="1" spans="1:16">
      <c r="A518" s="241">
        <v>2070299</v>
      </c>
      <c r="B518" s="148" t="s">
        <v>445</v>
      </c>
      <c r="C518" s="222">
        <v>75</v>
      </c>
      <c r="D518" s="222">
        <v>52.81</v>
      </c>
      <c r="E518" s="222">
        <v>61</v>
      </c>
      <c r="F518" s="223">
        <f t="shared" si="44"/>
        <v>115.508426434387</v>
      </c>
      <c r="G518" s="222">
        <f t="shared" si="45"/>
        <v>-14</v>
      </c>
      <c r="H518" s="223">
        <f t="shared" si="46"/>
        <v>-18.6666666666667</v>
      </c>
      <c r="I518" s="222">
        <v>54.35</v>
      </c>
      <c r="J518" s="234">
        <v>54.35</v>
      </c>
      <c r="K518" s="235">
        <v>0</v>
      </c>
      <c r="L518" s="235">
        <v>0</v>
      </c>
      <c r="M518" s="222">
        <f t="shared" si="43"/>
        <v>1.54</v>
      </c>
      <c r="N518" s="223">
        <f t="shared" si="47"/>
        <v>2.91611437227798</v>
      </c>
      <c r="P518" s="194"/>
    </row>
    <row r="519" s="187" customFormat="1" ht="16.05" customHeight="1" spans="1:16">
      <c r="A519" s="241">
        <v>20703</v>
      </c>
      <c r="B519" s="219" t="s">
        <v>446</v>
      </c>
      <c r="C519" s="222">
        <v>210</v>
      </c>
      <c r="D519" s="222">
        <v>868.47</v>
      </c>
      <c r="E519" s="222">
        <v>2089</v>
      </c>
      <c r="F519" s="223">
        <f t="shared" si="44"/>
        <v>240.537957557544</v>
      </c>
      <c r="G519" s="222">
        <f t="shared" si="45"/>
        <v>1879</v>
      </c>
      <c r="H519" s="223">
        <f t="shared" si="46"/>
        <v>894.761904761905</v>
      </c>
      <c r="I519" s="222">
        <v>592.39</v>
      </c>
      <c r="J519" s="234">
        <v>220.39</v>
      </c>
      <c r="K519" s="235">
        <v>196</v>
      </c>
      <c r="L519" s="235">
        <v>176</v>
      </c>
      <c r="M519" s="222">
        <f t="shared" si="43"/>
        <v>-276.08</v>
      </c>
      <c r="N519" s="223">
        <f t="shared" si="47"/>
        <v>-31.7892385459486</v>
      </c>
      <c r="P519" s="194"/>
    </row>
    <row r="520" s="187" customFormat="1" ht="16.05" customHeight="1" spans="1:16">
      <c r="A520" s="241">
        <v>2070301</v>
      </c>
      <c r="B520" s="148" t="s">
        <v>101</v>
      </c>
      <c r="C520" s="222">
        <v>0</v>
      </c>
      <c r="D520" s="222">
        <v>0</v>
      </c>
      <c r="E520" s="222">
        <v>0</v>
      </c>
      <c r="F520" s="223">
        <f t="shared" si="44"/>
        <v>0</v>
      </c>
      <c r="G520" s="222">
        <f t="shared" si="45"/>
        <v>0</v>
      </c>
      <c r="H520" s="223">
        <f t="shared" si="46"/>
        <v>0</v>
      </c>
      <c r="I520" s="222">
        <v>0</v>
      </c>
      <c r="J520" s="234">
        <v>0</v>
      </c>
      <c r="K520" s="235">
        <v>0</v>
      </c>
      <c r="L520" s="235">
        <v>0</v>
      </c>
      <c r="M520" s="222">
        <f t="shared" si="43"/>
        <v>0</v>
      </c>
      <c r="N520" s="223">
        <f t="shared" si="47"/>
        <v>0</v>
      </c>
      <c r="P520" s="194"/>
    </row>
    <row r="521" s="187" customFormat="1" ht="16.05" customHeight="1" spans="1:16">
      <c r="A521" s="241">
        <v>2070302</v>
      </c>
      <c r="B521" s="148" t="s">
        <v>102</v>
      </c>
      <c r="C521" s="222">
        <v>0</v>
      </c>
      <c r="D521" s="222">
        <v>0</v>
      </c>
      <c r="E521" s="222">
        <v>0</v>
      </c>
      <c r="F521" s="223">
        <f t="shared" si="44"/>
        <v>0</v>
      </c>
      <c r="G521" s="222">
        <f t="shared" si="45"/>
        <v>0</v>
      </c>
      <c r="H521" s="223">
        <f t="shared" si="46"/>
        <v>0</v>
      </c>
      <c r="I521" s="222">
        <v>0</v>
      </c>
      <c r="J521" s="234">
        <v>0</v>
      </c>
      <c r="K521" s="235">
        <v>0</v>
      </c>
      <c r="L521" s="235">
        <v>0</v>
      </c>
      <c r="M521" s="222">
        <f t="shared" si="43"/>
        <v>0</v>
      </c>
      <c r="N521" s="223">
        <f t="shared" si="47"/>
        <v>0</v>
      </c>
      <c r="P521" s="194"/>
    </row>
    <row r="522" s="187" customFormat="1" ht="16.05" customHeight="1" spans="1:16">
      <c r="A522" s="241">
        <v>2070303</v>
      </c>
      <c r="B522" s="148" t="s">
        <v>103</v>
      </c>
      <c r="C522" s="222">
        <v>0</v>
      </c>
      <c r="D522" s="222">
        <v>0</v>
      </c>
      <c r="E522" s="222">
        <v>0</v>
      </c>
      <c r="F522" s="223">
        <f t="shared" si="44"/>
        <v>0</v>
      </c>
      <c r="G522" s="222">
        <f t="shared" si="45"/>
        <v>0</v>
      </c>
      <c r="H522" s="223">
        <f t="shared" si="46"/>
        <v>0</v>
      </c>
      <c r="I522" s="222">
        <v>0</v>
      </c>
      <c r="J522" s="234">
        <v>0</v>
      </c>
      <c r="K522" s="235">
        <v>0</v>
      </c>
      <c r="L522" s="235">
        <v>0</v>
      </c>
      <c r="M522" s="222">
        <f t="shared" si="43"/>
        <v>0</v>
      </c>
      <c r="N522" s="223">
        <f t="shared" si="47"/>
        <v>0</v>
      </c>
      <c r="P522" s="194"/>
    </row>
    <row r="523" s="187" customFormat="1" ht="16.05" customHeight="1" spans="1:16">
      <c r="A523" s="241">
        <v>2070304</v>
      </c>
      <c r="B523" s="148" t="s">
        <v>447</v>
      </c>
      <c r="C523" s="222">
        <v>0</v>
      </c>
      <c r="D523" s="222">
        <v>0</v>
      </c>
      <c r="E523" s="222">
        <v>0</v>
      </c>
      <c r="F523" s="223">
        <f t="shared" si="44"/>
        <v>0</v>
      </c>
      <c r="G523" s="222">
        <f t="shared" si="45"/>
        <v>0</v>
      </c>
      <c r="H523" s="223">
        <f t="shared" si="46"/>
        <v>0</v>
      </c>
      <c r="I523" s="222">
        <v>0</v>
      </c>
      <c r="J523" s="234">
        <v>0</v>
      </c>
      <c r="K523" s="235">
        <v>0</v>
      </c>
      <c r="L523" s="235">
        <v>0</v>
      </c>
      <c r="M523" s="222">
        <f t="shared" si="43"/>
        <v>0</v>
      </c>
      <c r="N523" s="223">
        <f t="shared" si="47"/>
        <v>0</v>
      </c>
      <c r="P523" s="194"/>
    </row>
    <row r="524" s="187" customFormat="1" ht="16.05" customHeight="1" spans="1:16">
      <c r="A524" s="241">
        <v>2070305</v>
      </c>
      <c r="B524" s="148" t="s">
        <v>448</v>
      </c>
      <c r="C524" s="222">
        <v>3</v>
      </c>
      <c r="D524" s="222">
        <v>0</v>
      </c>
      <c r="E524" s="222">
        <v>0</v>
      </c>
      <c r="F524" s="223">
        <f t="shared" si="44"/>
        <v>0</v>
      </c>
      <c r="G524" s="222">
        <f t="shared" si="45"/>
        <v>-3</v>
      </c>
      <c r="H524" s="223">
        <f t="shared" si="46"/>
        <v>-100</v>
      </c>
      <c r="I524" s="222">
        <v>0</v>
      </c>
      <c r="J524" s="234">
        <v>0</v>
      </c>
      <c r="K524" s="235">
        <v>0</v>
      </c>
      <c r="L524" s="235">
        <v>0</v>
      </c>
      <c r="M524" s="222">
        <f t="shared" si="43"/>
        <v>0</v>
      </c>
      <c r="N524" s="223">
        <f t="shared" si="47"/>
        <v>0</v>
      </c>
      <c r="P524" s="194"/>
    </row>
    <row r="525" s="187" customFormat="1" ht="16.05" customHeight="1" spans="1:16">
      <c r="A525" s="241">
        <v>2070306</v>
      </c>
      <c r="B525" s="148" t="s">
        <v>449</v>
      </c>
      <c r="C525" s="222">
        <v>0</v>
      </c>
      <c r="D525" s="222">
        <v>0</v>
      </c>
      <c r="E525" s="222">
        <v>0</v>
      </c>
      <c r="F525" s="223">
        <f t="shared" si="44"/>
        <v>0</v>
      </c>
      <c r="G525" s="222">
        <f t="shared" si="45"/>
        <v>0</v>
      </c>
      <c r="H525" s="223">
        <f t="shared" si="46"/>
        <v>0</v>
      </c>
      <c r="I525" s="222">
        <v>0</v>
      </c>
      <c r="J525" s="234">
        <v>0</v>
      </c>
      <c r="K525" s="235">
        <v>0</v>
      </c>
      <c r="L525" s="235">
        <v>0</v>
      </c>
      <c r="M525" s="222">
        <f t="shared" si="43"/>
        <v>0</v>
      </c>
      <c r="N525" s="223">
        <f t="shared" si="47"/>
        <v>0</v>
      </c>
      <c r="P525" s="194"/>
    </row>
    <row r="526" s="187" customFormat="1" ht="16.05" customHeight="1" spans="1:16">
      <c r="A526" s="241">
        <v>2070307</v>
      </c>
      <c r="B526" s="148" t="s">
        <v>450</v>
      </c>
      <c r="C526" s="222">
        <v>55</v>
      </c>
      <c r="D526" s="222">
        <v>561.02</v>
      </c>
      <c r="E526" s="222">
        <v>59</v>
      </c>
      <c r="F526" s="223">
        <f t="shared" si="44"/>
        <v>10.5165591244519</v>
      </c>
      <c r="G526" s="222">
        <f t="shared" si="45"/>
        <v>4</v>
      </c>
      <c r="H526" s="223">
        <f t="shared" si="46"/>
        <v>7.27272727272727</v>
      </c>
      <c r="I526" s="222">
        <v>434.35</v>
      </c>
      <c r="J526" s="234">
        <v>62.35</v>
      </c>
      <c r="K526" s="235">
        <v>196</v>
      </c>
      <c r="L526" s="235">
        <v>176</v>
      </c>
      <c r="M526" s="222">
        <f t="shared" si="43"/>
        <v>-126.67</v>
      </c>
      <c r="N526" s="223">
        <f t="shared" si="47"/>
        <v>-22.5785176999037</v>
      </c>
      <c r="P526" s="194"/>
    </row>
    <row r="527" s="187" customFormat="1" ht="16.05" customHeight="1" spans="1:16">
      <c r="A527" s="241">
        <v>2070308</v>
      </c>
      <c r="B527" s="148" t="s">
        <v>451</v>
      </c>
      <c r="C527" s="222">
        <v>152</v>
      </c>
      <c r="D527" s="222">
        <v>307.45</v>
      </c>
      <c r="E527" s="222">
        <v>160</v>
      </c>
      <c r="F527" s="223">
        <f t="shared" si="44"/>
        <v>52.0409822735404</v>
      </c>
      <c r="G527" s="222">
        <f t="shared" si="45"/>
        <v>8</v>
      </c>
      <c r="H527" s="223">
        <f t="shared" si="46"/>
        <v>5.26315789473684</v>
      </c>
      <c r="I527" s="222">
        <v>158.04</v>
      </c>
      <c r="J527" s="234">
        <v>158.04</v>
      </c>
      <c r="K527" s="235">
        <v>0</v>
      </c>
      <c r="L527" s="235">
        <v>0</v>
      </c>
      <c r="M527" s="222">
        <f t="shared" si="43"/>
        <v>-149.41</v>
      </c>
      <c r="N527" s="223">
        <f t="shared" si="47"/>
        <v>-48.5965197593105</v>
      </c>
      <c r="P527" s="194"/>
    </row>
    <row r="528" s="187" customFormat="1" ht="16.05" customHeight="1" spans="1:16">
      <c r="A528" s="241">
        <v>2070309</v>
      </c>
      <c r="B528" s="148" t="s">
        <v>452</v>
      </c>
      <c r="C528" s="222">
        <v>0</v>
      </c>
      <c r="D528" s="222">
        <v>0</v>
      </c>
      <c r="E528" s="222">
        <v>0</v>
      </c>
      <c r="F528" s="223">
        <f t="shared" si="44"/>
        <v>0</v>
      </c>
      <c r="G528" s="222">
        <f t="shared" si="45"/>
        <v>0</v>
      </c>
      <c r="H528" s="223">
        <f t="shared" si="46"/>
        <v>0</v>
      </c>
      <c r="I528" s="222">
        <v>0</v>
      </c>
      <c r="J528" s="234">
        <v>0</v>
      </c>
      <c r="K528" s="235">
        <v>0</v>
      </c>
      <c r="L528" s="235">
        <v>0</v>
      </c>
      <c r="M528" s="222">
        <f t="shared" si="43"/>
        <v>0</v>
      </c>
      <c r="N528" s="223">
        <f t="shared" si="47"/>
        <v>0</v>
      </c>
      <c r="P528" s="194"/>
    </row>
    <row r="529" s="187" customFormat="1" ht="16.05" customHeight="1" spans="1:16">
      <c r="A529" s="241">
        <v>2070399</v>
      </c>
      <c r="B529" s="148" t="s">
        <v>453</v>
      </c>
      <c r="C529" s="222">
        <v>0</v>
      </c>
      <c r="D529" s="222">
        <v>0</v>
      </c>
      <c r="E529" s="222">
        <v>1870</v>
      </c>
      <c r="F529" s="223">
        <f t="shared" si="44"/>
        <v>0</v>
      </c>
      <c r="G529" s="222">
        <f t="shared" si="45"/>
        <v>1870</v>
      </c>
      <c r="H529" s="223">
        <f t="shared" si="46"/>
        <v>0</v>
      </c>
      <c r="I529" s="222">
        <v>0</v>
      </c>
      <c r="J529" s="234">
        <v>0</v>
      </c>
      <c r="K529" s="235">
        <v>0</v>
      </c>
      <c r="L529" s="235">
        <v>0</v>
      </c>
      <c r="M529" s="222">
        <f t="shared" si="43"/>
        <v>0</v>
      </c>
      <c r="N529" s="223">
        <f t="shared" si="47"/>
        <v>0</v>
      </c>
      <c r="P529" s="194"/>
    </row>
    <row r="530" s="187" customFormat="1" ht="16.05" customHeight="1" spans="1:16">
      <c r="A530" s="241">
        <v>20706</v>
      </c>
      <c r="B530" s="219" t="s">
        <v>454</v>
      </c>
      <c r="C530" s="222">
        <v>668</v>
      </c>
      <c r="D530" s="222">
        <v>594.21</v>
      </c>
      <c r="E530" s="222">
        <v>567</v>
      </c>
      <c r="F530" s="223">
        <f t="shared" si="44"/>
        <v>95.420810824456</v>
      </c>
      <c r="G530" s="222">
        <f t="shared" si="45"/>
        <v>-101</v>
      </c>
      <c r="H530" s="223">
        <f t="shared" si="46"/>
        <v>-15.1197604790419</v>
      </c>
      <c r="I530" s="222">
        <v>525.9</v>
      </c>
      <c r="J530" s="234">
        <v>525.9</v>
      </c>
      <c r="K530" s="235">
        <v>0</v>
      </c>
      <c r="L530" s="235">
        <v>0</v>
      </c>
      <c r="M530" s="222">
        <f t="shared" si="43"/>
        <v>-68.3100000000001</v>
      </c>
      <c r="N530" s="223">
        <f t="shared" si="47"/>
        <v>-11.4959357802797</v>
      </c>
      <c r="P530" s="194"/>
    </row>
    <row r="531" s="187" customFormat="1" ht="16.05" customHeight="1" spans="1:16">
      <c r="A531" s="241">
        <v>2070601</v>
      </c>
      <c r="B531" s="148" t="s">
        <v>101</v>
      </c>
      <c r="C531" s="222">
        <v>0</v>
      </c>
      <c r="D531" s="222">
        <v>0</v>
      </c>
      <c r="E531" s="222">
        <v>0</v>
      </c>
      <c r="F531" s="223">
        <f t="shared" si="44"/>
        <v>0</v>
      </c>
      <c r="G531" s="222">
        <f t="shared" si="45"/>
        <v>0</v>
      </c>
      <c r="H531" s="223">
        <f t="shared" si="46"/>
        <v>0</v>
      </c>
      <c r="I531" s="222">
        <v>0</v>
      </c>
      <c r="J531" s="234">
        <v>0</v>
      </c>
      <c r="K531" s="235">
        <v>0</v>
      </c>
      <c r="L531" s="235">
        <v>0</v>
      </c>
      <c r="M531" s="222">
        <f t="shared" si="43"/>
        <v>0</v>
      </c>
      <c r="N531" s="223">
        <f t="shared" si="47"/>
        <v>0</v>
      </c>
      <c r="P531" s="194"/>
    </row>
    <row r="532" s="187" customFormat="1" ht="16.05" customHeight="1" spans="1:16">
      <c r="A532" s="241">
        <v>2070602</v>
      </c>
      <c r="B532" s="148" t="s">
        <v>102</v>
      </c>
      <c r="C532" s="222">
        <v>0</v>
      </c>
      <c r="D532" s="222">
        <v>0</v>
      </c>
      <c r="E532" s="222">
        <v>0</v>
      </c>
      <c r="F532" s="223">
        <f t="shared" si="44"/>
        <v>0</v>
      </c>
      <c r="G532" s="222">
        <f t="shared" si="45"/>
        <v>0</v>
      </c>
      <c r="H532" s="223">
        <f t="shared" si="46"/>
        <v>0</v>
      </c>
      <c r="I532" s="222">
        <v>0</v>
      </c>
      <c r="J532" s="234">
        <v>0</v>
      </c>
      <c r="K532" s="235">
        <v>0</v>
      </c>
      <c r="L532" s="235">
        <v>0</v>
      </c>
      <c r="M532" s="222">
        <f t="shared" si="43"/>
        <v>0</v>
      </c>
      <c r="N532" s="223">
        <f t="shared" si="47"/>
        <v>0</v>
      </c>
      <c r="P532" s="194"/>
    </row>
    <row r="533" s="187" customFormat="1" ht="16.05" customHeight="1" spans="1:16">
      <c r="A533" s="241">
        <v>2070603</v>
      </c>
      <c r="B533" s="148" t="s">
        <v>103</v>
      </c>
      <c r="C533" s="222">
        <v>0</v>
      </c>
      <c r="D533" s="222">
        <v>0</v>
      </c>
      <c r="E533" s="222">
        <v>0</v>
      </c>
      <c r="F533" s="223">
        <f t="shared" si="44"/>
        <v>0</v>
      </c>
      <c r="G533" s="222">
        <f t="shared" si="45"/>
        <v>0</v>
      </c>
      <c r="H533" s="223">
        <f t="shared" si="46"/>
        <v>0</v>
      </c>
      <c r="I533" s="222">
        <v>0</v>
      </c>
      <c r="J533" s="234">
        <v>0</v>
      </c>
      <c r="K533" s="235">
        <v>0</v>
      </c>
      <c r="L533" s="235">
        <v>0</v>
      </c>
      <c r="M533" s="222">
        <f t="shared" si="43"/>
        <v>0</v>
      </c>
      <c r="N533" s="223">
        <f t="shared" si="47"/>
        <v>0</v>
      </c>
      <c r="P533" s="194"/>
    </row>
    <row r="534" s="187" customFormat="1" ht="16.05" customHeight="1" spans="1:16">
      <c r="A534" s="241">
        <v>2070604</v>
      </c>
      <c r="B534" s="148" t="s">
        <v>455</v>
      </c>
      <c r="C534" s="222">
        <v>0</v>
      </c>
      <c r="D534" s="222">
        <v>0</v>
      </c>
      <c r="E534" s="222">
        <v>0</v>
      </c>
      <c r="F534" s="223">
        <f t="shared" si="44"/>
        <v>0</v>
      </c>
      <c r="G534" s="222">
        <f t="shared" si="45"/>
        <v>0</v>
      </c>
      <c r="H534" s="223">
        <f t="shared" si="46"/>
        <v>0</v>
      </c>
      <c r="I534" s="222">
        <v>0</v>
      </c>
      <c r="J534" s="234">
        <v>0</v>
      </c>
      <c r="K534" s="235">
        <v>0</v>
      </c>
      <c r="L534" s="235">
        <v>0</v>
      </c>
      <c r="M534" s="222">
        <f t="shared" si="43"/>
        <v>0</v>
      </c>
      <c r="N534" s="223">
        <f t="shared" si="47"/>
        <v>0</v>
      </c>
      <c r="P534" s="194"/>
    </row>
    <row r="535" s="187" customFormat="1" ht="16.05" customHeight="1" spans="1:16">
      <c r="A535" s="241">
        <v>2070605</v>
      </c>
      <c r="B535" s="148" t="s">
        <v>456</v>
      </c>
      <c r="C535" s="222">
        <v>0</v>
      </c>
      <c r="D535" s="222">
        <v>0</v>
      </c>
      <c r="E535" s="222">
        <v>0</v>
      </c>
      <c r="F535" s="223">
        <f t="shared" si="44"/>
        <v>0</v>
      </c>
      <c r="G535" s="222">
        <f t="shared" si="45"/>
        <v>0</v>
      </c>
      <c r="H535" s="223">
        <f t="shared" si="46"/>
        <v>0</v>
      </c>
      <c r="I535" s="222">
        <v>0</v>
      </c>
      <c r="J535" s="234">
        <v>0</v>
      </c>
      <c r="K535" s="235">
        <v>0</v>
      </c>
      <c r="L535" s="235">
        <v>0</v>
      </c>
      <c r="M535" s="222">
        <f t="shared" si="43"/>
        <v>0</v>
      </c>
      <c r="N535" s="223">
        <f t="shared" si="47"/>
        <v>0</v>
      </c>
      <c r="P535" s="194"/>
    </row>
    <row r="536" s="187" customFormat="1" ht="16.05" customHeight="1" spans="1:16">
      <c r="A536" s="241">
        <v>2070606</v>
      </c>
      <c r="B536" s="148" t="s">
        <v>457</v>
      </c>
      <c r="C536" s="222">
        <v>0</v>
      </c>
      <c r="D536" s="222">
        <v>0</v>
      </c>
      <c r="E536" s="222">
        <v>0</v>
      </c>
      <c r="F536" s="223">
        <f t="shared" si="44"/>
        <v>0</v>
      </c>
      <c r="G536" s="222">
        <f t="shared" si="45"/>
        <v>0</v>
      </c>
      <c r="H536" s="223">
        <f t="shared" si="46"/>
        <v>0</v>
      </c>
      <c r="I536" s="222">
        <v>0</v>
      </c>
      <c r="J536" s="234">
        <v>0</v>
      </c>
      <c r="K536" s="235">
        <v>0</v>
      </c>
      <c r="L536" s="235">
        <v>0</v>
      </c>
      <c r="M536" s="222">
        <f t="shared" ref="M536:M557" si="48">I536-D536</f>
        <v>0</v>
      </c>
      <c r="N536" s="223">
        <f t="shared" si="47"/>
        <v>0</v>
      </c>
      <c r="P536" s="194"/>
    </row>
    <row r="537" s="187" customFormat="1" ht="16.05" customHeight="1" spans="1:16">
      <c r="A537" s="241">
        <v>2070607</v>
      </c>
      <c r="B537" s="148" t="s">
        <v>458</v>
      </c>
      <c r="C537" s="222">
        <v>0</v>
      </c>
      <c r="D537" s="222">
        <v>0</v>
      </c>
      <c r="E537" s="222">
        <v>0</v>
      </c>
      <c r="F537" s="223">
        <f t="shared" si="44"/>
        <v>0</v>
      </c>
      <c r="G537" s="222">
        <f t="shared" si="45"/>
        <v>0</v>
      </c>
      <c r="H537" s="223">
        <f t="shared" si="46"/>
        <v>0</v>
      </c>
      <c r="I537" s="222">
        <v>0</v>
      </c>
      <c r="J537" s="234">
        <v>0</v>
      </c>
      <c r="K537" s="235">
        <v>0</v>
      </c>
      <c r="L537" s="235">
        <v>0</v>
      </c>
      <c r="M537" s="222">
        <f t="shared" si="48"/>
        <v>0</v>
      </c>
      <c r="N537" s="223">
        <f t="shared" si="47"/>
        <v>0</v>
      </c>
      <c r="P537" s="194"/>
    </row>
    <row r="538" s="187" customFormat="1" ht="16.05" customHeight="1" spans="1:16">
      <c r="A538" s="241">
        <v>2070699</v>
      </c>
      <c r="B538" s="148" t="s">
        <v>459</v>
      </c>
      <c r="C538" s="222">
        <v>668</v>
      </c>
      <c r="D538" s="222">
        <v>594.21</v>
      </c>
      <c r="E538" s="222">
        <v>567</v>
      </c>
      <c r="F538" s="223">
        <f t="shared" si="44"/>
        <v>95.420810824456</v>
      </c>
      <c r="G538" s="222">
        <f t="shared" si="45"/>
        <v>-101</v>
      </c>
      <c r="H538" s="223">
        <f t="shared" si="46"/>
        <v>-15.1197604790419</v>
      </c>
      <c r="I538" s="222">
        <v>525.9</v>
      </c>
      <c r="J538" s="234">
        <v>525.9</v>
      </c>
      <c r="K538" s="235">
        <v>0</v>
      </c>
      <c r="L538" s="235">
        <v>0</v>
      </c>
      <c r="M538" s="222">
        <f t="shared" si="48"/>
        <v>-68.3100000000001</v>
      </c>
      <c r="N538" s="223">
        <f t="shared" si="47"/>
        <v>-11.4959357802797</v>
      </c>
      <c r="P538" s="194"/>
    </row>
    <row r="539" s="187" customFormat="1" ht="16.05" customHeight="1" spans="1:16">
      <c r="A539" s="241">
        <v>20708</v>
      </c>
      <c r="B539" s="219" t="s">
        <v>460</v>
      </c>
      <c r="C539" s="222">
        <v>0</v>
      </c>
      <c r="D539" s="222">
        <v>34.68</v>
      </c>
      <c r="E539" s="222">
        <v>29</v>
      </c>
      <c r="F539" s="223">
        <f t="shared" si="44"/>
        <v>83.6216839677047</v>
      </c>
      <c r="G539" s="222">
        <f t="shared" si="45"/>
        <v>29</v>
      </c>
      <c r="H539" s="223">
        <f t="shared" si="46"/>
        <v>0</v>
      </c>
      <c r="I539" s="222">
        <v>85.56</v>
      </c>
      <c r="J539" s="234">
        <v>40.56</v>
      </c>
      <c r="K539" s="235">
        <v>0</v>
      </c>
      <c r="L539" s="235">
        <v>45</v>
      </c>
      <c r="M539" s="222">
        <f t="shared" si="48"/>
        <v>50.88</v>
      </c>
      <c r="N539" s="223">
        <f t="shared" si="47"/>
        <v>146.712802768166</v>
      </c>
      <c r="P539" s="194"/>
    </row>
    <row r="540" s="187" customFormat="1" ht="16.05" customHeight="1" spans="1:16">
      <c r="A540" s="241">
        <v>2070801</v>
      </c>
      <c r="B540" s="148" t="s">
        <v>101</v>
      </c>
      <c r="C540" s="222">
        <v>0</v>
      </c>
      <c r="D540" s="222">
        <v>0</v>
      </c>
      <c r="E540" s="222">
        <v>0</v>
      </c>
      <c r="F540" s="223">
        <f t="shared" si="44"/>
        <v>0</v>
      </c>
      <c r="G540" s="222">
        <f t="shared" si="45"/>
        <v>0</v>
      </c>
      <c r="H540" s="223">
        <f t="shared" si="46"/>
        <v>0</v>
      </c>
      <c r="I540" s="222">
        <v>0</v>
      </c>
      <c r="J540" s="234">
        <v>0</v>
      </c>
      <c r="K540" s="235">
        <v>0</v>
      </c>
      <c r="L540" s="235">
        <v>0</v>
      </c>
      <c r="M540" s="222">
        <f t="shared" si="48"/>
        <v>0</v>
      </c>
      <c r="N540" s="223">
        <f t="shared" si="47"/>
        <v>0</v>
      </c>
      <c r="P540" s="194"/>
    </row>
    <row r="541" s="187" customFormat="1" ht="16.05" customHeight="1" spans="1:16">
      <c r="A541" s="241">
        <v>2070802</v>
      </c>
      <c r="B541" s="148" t="s">
        <v>102</v>
      </c>
      <c r="C541" s="222">
        <v>0</v>
      </c>
      <c r="D541" s="222">
        <v>0</v>
      </c>
      <c r="E541" s="222">
        <v>0</v>
      </c>
      <c r="F541" s="223">
        <f t="shared" si="44"/>
        <v>0</v>
      </c>
      <c r="G541" s="222">
        <f t="shared" si="45"/>
        <v>0</v>
      </c>
      <c r="H541" s="223">
        <f t="shared" si="46"/>
        <v>0</v>
      </c>
      <c r="I541" s="222">
        <v>0</v>
      </c>
      <c r="J541" s="234">
        <v>0</v>
      </c>
      <c r="K541" s="235">
        <v>0</v>
      </c>
      <c r="L541" s="235">
        <v>0</v>
      </c>
      <c r="M541" s="222">
        <f t="shared" si="48"/>
        <v>0</v>
      </c>
      <c r="N541" s="223">
        <f t="shared" si="47"/>
        <v>0</v>
      </c>
      <c r="P541" s="194"/>
    </row>
    <row r="542" s="187" customFormat="1" ht="16.05" customHeight="1" spans="1:16">
      <c r="A542" s="241">
        <v>2070803</v>
      </c>
      <c r="B542" s="148" t="s">
        <v>103</v>
      </c>
      <c r="C542" s="222">
        <v>0</v>
      </c>
      <c r="D542" s="222">
        <v>0</v>
      </c>
      <c r="E542" s="222">
        <v>0</v>
      </c>
      <c r="F542" s="223">
        <f t="shared" si="44"/>
        <v>0</v>
      </c>
      <c r="G542" s="222">
        <f t="shared" si="45"/>
        <v>0</v>
      </c>
      <c r="H542" s="223">
        <f t="shared" si="46"/>
        <v>0</v>
      </c>
      <c r="I542" s="222">
        <v>0</v>
      </c>
      <c r="J542" s="234">
        <v>0</v>
      </c>
      <c r="K542" s="235">
        <v>0</v>
      </c>
      <c r="L542" s="235">
        <v>0</v>
      </c>
      <c r="M542" s="222">
        <f t="shared" si="48"/>
        <v>0</v>
      </c>
      <c r="N542" s="223">
        <f t="shared" si="47"/>
        <v>0</v>
      </c>
      <c r="P542" s="194"/>
    </row>
    <row r="543" s="187" customFormat="1" ht="16.05" customHeight="1" spans="1:16">
      <c r="A543" s="241">
        <v>2070806</v>
      </c>
      <c r="B543" s="148" t="s">
        <v>461</v>
      </c>
      <c r="C543" s="222">
        <v>0</v>
      </c>
      <c r="D543" s="222">
        <v>0</v>
      </c>
      <c r="E543" s="222">
        <v>0</v>
      </c>
      <c r="F543" s="223">
        <f t="shared" si="44"/>
        <v>0</v>
      </c>
      <c r="G543" s="222">
        <f t="shared" si="45"/>
        <v>0</v>
      </c>
      <c r="H543" s="223">
        <f t="shared" si="46"/>
        <v>0</v>
      </c>
      <c r="I543" s="222">
        <v>0</v>
      </c>
      <c r="J543" s="234">
        <v>0</v>
      </c>
      <c r="K543" s="235">
        <v>0</v>
      </c>
      <c r="L543" s="235">
        <v>0</v>
      </c>
      <c r="M543" s="222">
        <f t="shared" si="48"/>
        <v>0</v>
      </c>
      <c r="N543" s="223">
        <f t="shared" si="47"/>
        <v>0</v>
      </c>
      <c r="P543" s="194"/>
    </row>
    <row r="544" s="187" customFormat="1" ht="16.05" customHeight="1" spans="1:16">
      <c r="A544" s="241">
        <v>2070807</v>
      </c>
      <c r="B544" s="148" t="s">
        <v>462</v>
      </c>
      <c r="C544" s="222">
        <v>0</v>
      </c>
      <c r="D544" s="222">
        <v>0</v>
      </c>
      <c r="E544" s="222">
        <v>0</v>
      </c>
      <c r="F544" s="223">
        <f t="shared" si="44"/>
        <v>0</v>
      </c>
      <c r="G544" s="222">
        <f t="shared" si="45"/>
        <v>0</v>
      </c>
      <c r="H544" s="223">
        <f t="shared" si="46"/>
        <v>0</v>
      </c>
      <c r="I544" s="222">
        <v>0</v>
      </c>
      <c r="J544" s="234">
        <v>0</v>
      </c>
      <c r="K544" s="235">
        <v>0</v>
      </c>
      <c r="L544" s="235">
        <v>0</v>
      </c>
      <c r="M544" s="222">
        <f t="shared" si="48"/>
        <v>0</v>
      </c>
      <c r="N544" s="223">
        <f t="shared" si="47"/>
        <v>0</v>
      </c>
      <c r="P544" s="194"/>
    </row>
    <row r="545" s="187" customFormat="1" ht="16.05" customHeight="1" spans="1:16">
      <c r="A545" s="241">
        <v>2070808</v>
      </c>
      <c r="B545" s="148" t="s">
        <v>463</v>
      </c>
      <c r="C545" s="222">
        <v>0</v>
      </c>
      <c r="D545" s="222">
        <v>34.68</v>
      </c>
      <c r="E545" s="222">
        <v>29</v>
      </c>
      <c r="F545" s="223">
        <f t="shared" si="44"/>
        <v>83.6216839677047</v>
      </c>
      <c r="G545" s="222">
        <f t="shared" si="45"/>
        <v>29</v>
      </c>
      <c r="H545" s="223">
        <f t="shared" si="46"/>
        <v>0</v>
      </c>
      <c r="I545" s="222">
        <v>40.56</v>
      </c>
      <c r="J545" s="234">
        <v>40.56</v>
      </c>
      <c r="K545" s="235">
        <v>0</v>
      </c>
      <c r="L545" s="235">
        <v>0</v>
      </c>
      <c r="M545" s="222">
        <f t="shared" si="48"/>
        <v>5.88</v>
      </c>
      <c r="N545" s="223">
        <f t="shared" si="47"/>
        <v>16.9550173010381</v>
      </c>
      <c r="P545" s="194"/>
    </row>
    <row r="546" s="187" customFormat="1" ht="16.05" customHeight="1" spans="1:16">
      <c r="A546" s="241">
        <v>2070899</v>
      </c>
      <c r="B546" s="148" t="s">
        <v>464</v>
      </c>
      <c r="C546" s="222">
        <v>0</v>
      </c>
      <c r="D546" s="222">
        <v>0</v>
      </c>
      <c r="E546" s="222">
        <v>0</v>
      </c>
      <c r="F546" s="223">
        <f t="shared" si="44"/>
        <v>0</v>
      </c>
      <c r="G546" s="222">
        <f t="shared" si="45"/>
        <v>0</v>
      </c>
      <c r="H546" s="223">
        <f t="shared" si="46"/>
        <v>0</v>
      </c>
      <c r="I546" s="222">
        <v>45</v>
      </c>
      <c r="J546" s="234">
        <v>0</v>
      </c>
      <c r="K546" s="235">
        <v>0</v>
      </c>
      <c r="L546" s="235">
        <v>45</v>
      </c>
      <c r="M546" s="222">
        <f t="shared" si="48"/>
        <v>45</v>
      </c>
      <c r="N546" s="223">
        <f t="shared" si="47"/>
        <v>0</v>
      </c>
      <c r="P546" s="194"/>
    </row>
    <row r="547" s="187" customFormat="1" ht="16.05" customHeight="1" spans="1:16">
      <c r="A547" s="241">
        <v>20799</v>
      </c>
      <c r="B547" s="219" t="s">
        <v>465</v>
      </c>
      <c r="C547" s="222">
        <v>0</v>
      </c>
      <c r="D547" s="222">
        <v>246</v>
      </c>
      <c r="E547" s="222">
        <v>15</v>
      </c>
      <c r="F547" s="223">
        <f t="shared" si="44"/>
        <v>6.09756097560976</v>
      </c>
      <c r="G547" s="222">
        <f t="shared" si="45"/>
        <v>15</v>
      </c>
      <c r="H547" s="223">
        <f t="shared" si="46"/>
        <v>0</v>
      </c>
      <c r="I547" s="222">
        <v>241.02</v>
      </c>
      <c r="J547" s="234">
        <v>0</v>
      </c>
      <c r="K547" s="235">
        <v>0</v>
      </c>
      <c r="L547" s="235">
        <v>241.02</v>
      </c>
      <c r="M547" s="222">
        <f t="shared" si="48"/>
        <v>-4.97999999999999</v>
      </c>
      <c r="N547" s="223">
        <f t="shared" si="47"/>
        <v>-2.02439024390243</v>
      </c>
      <c r="P547" s="194"/>
    </row>
    <row r="548" s="187" customFormat="1" ht="16.05" customHeight="1" spans="1:16">
      <c r="A548" s="241">
        <v>2079902</v>
      </c>
      <c r="B548" s="148" t="s">
        <v>466</v>
      </c>
      <c r="C548" s="222">
        <v>0</v>
      </c>
      <c r="D548" s="222">
        <v>0</v>
      </c>
      <c r="E548" s="222">
        <v>0</v>
      </c>
      <c r="F548" s="223">
        <f t="shared" si="44"/>
        <v>0</v>
      </c>
      <c r="G548" s="222">
        <f t="shared" si="45"/>
        <v>0</v>
      </c>
      <c r="H548" s="223">
        <f t="shared" si="46"/>
        <v>0</v>
      </c>
      <c r="I548" s="222">
        <v>0</v>
      </c>
      <c r="J548" s="234">
        <v>0</v>
      </c>
      <c r="K548" s="235">
        <v>0</v>
      </c>
      <c r="L548" s="235">
        <v>0</v>
      </c>
      <c r="M548" s="222">
        <f t="shared" si="48"/>
        <v>0</v>
      </c>
      <c r="N548" s="223">
        <f t="shared" si="47"/>
        <v>0</v>
      </c>
      <c r="P548" s="194"/>
    </row>
    <row r="549" s="187" customFormat="1" ht="16.05" customHeight="1" spans="1:16">
      <c r="A549" s="241">
        <v>2079903</v>
      </c>
      <c r="B549" s="148" t="s">
        <v>467</v>
      </c>
      <c r="C549" s="222">
        <v>0</v>
      </c>
      <c r="D549" s="222">
        <v>10</v>
      </c>
      <c r="E549" s="222">
        <v>10</v>
      </c>
      <c r="F549" s="223">
        <f t="shared" si="44"/>
        <v>100</v>
      </c>
      <c r="G549" s="222">
        <f t="shared" si="45"/>
        <v>10</v>
      </c>
      <c r="H549" s="223">
        <f t="shared" si="46"/>
        <v>0</v>
      </c>
      <c r="I549" s="222">
        <v>0</v>
      </c>
      <c r="J549" s="234">
        <v>0</v>
      </c>
      <c r="K549" s="235">
        <v>0</v>
      </c>
      <c r="L549" s="235">
        <v>0</v>
      </c>
      <c r="M549" s="222">
        <f t="shared" si="48"/>
        <v>-10</v>
      </c>
      <c r="N549" s="223">
        <f t="shared" si="47"/>
        <v>-100</v>
      </c>
      <c r="P549" s="194"/>
    </row>
    <row r="550" s="187" customFormat="1" ht="16.05" customHeight="1" spans="1:16">
      <c r="A550" s="241">
        <v>2079999</v>
      </c>
      <c r="B550" s="148" t="s">
        <v>468</v>
      </c>
      <c r="C550" s="222">
        <v>0</v>
      </c>
      <c r="D550" s="222">
        <v>236</v>
      </c>
      <c r="E550" s="222">
        <v>5</v>
      </c>
      <c r="F550" s="223">
        <f t="shared" si="44"/>
        <v>2.11864406779661</v>
      </c>
      <c r="G550" s="222">
        <f t="shared" si="45"/>
        <v>5</v>
      </c>
      <c r="H550" s="223">
        <f t="shared" si="46"/>
        <v>0</v>
      </c>
      <c r="I550" s="222">
        <v>241.02</v>
      </c>
      <c r="J550" s="234">
        <v>0</v>
      </c>
      <c r="K550" s="235">
        <v>0</v>
      </c>
      <c r="L550" s="235">
        <v>241.02</v>
      </c>
      <c r="M550" s="222">
        <f t="shared" si="48"/>
        <v>5.02000000000001</v>
      </c>
      <c r="N550" s="223">
        <f t="shared" si="47"/>
        <v>2.1271186440678</v>
      </c>
      <c r="P550" s="194"/>
    </row>
    <row r="551" s="187" customFormat="1" ht="16.05" customHeight="1" spans="1:16">
      <c r="A551" s="241">
        <v>208</v>
      </c>
      <c r="B551" s="219" t="s">
        <v>469</v>
      </c>
      <c r="C551" s="222">
        <v>46858</v>
      </c>
      <c r="D551" s="222">
        <v>48800.5</v>
      </c>
      <c r="E551" s="222">
        <v>43718</v>
      </c>
      <c r="F551" s="223">
        <f t="shared" si="44"/>
        <v>89.5851476931589</v>
      </c>
      <c r="G551" s="222">
        <f t="shared" si="45"/>
        <v>-3140</v>
      </c>
      <c r="H551" s="223">
        <f t="shared" si="46"/>
        <v>-6.7010969311537</v>
      </c>
      <c r="I551" s="222">
        <v>71310.12</v>
      </c>
      <c r="J551" s="234">
        <v>38268.87</v>
      </c>
      <c r="K551" s="235">
        <v>21666.8</v>
      </c>
      <c r="L551" s="235">
        <v>11374.45</v>
      </c>
      <c r="M551" s="222">
        <f t="shared" si="48"/>
        <v>22509.62</v>
      </c>
      <c r="N551" s="223">
        <f t="shared" si="47"/>
        <v>46.125797891415</v>
      </c>
      <c r="P551" s="194"/>
    </row>
    <row r="552" s="187" customFormat="1" ht="16.05" customHeight="1" spans="1:16">
      <c r="A552" s="241">
        <v>20801</v>
      </c>
      <c r="B552" s="219" t="s">
        <v>470</v>
      </c>
      <c r="C552" s="222">
        <v>2106</v>
      </c>
      <c r="D552" s="222">
        <v>2248.36</v>
      </c>
      <c r="E552" s="222">
        <v>2151</v>
      </c>
      <c r="F552" s="223">
        <f t="shared" si="44"/>
        <v>95.6697326050988</v>
      </c>
      <c r="G552" s="222">
        <f t="shared" si="45"/>
        <v>45</v>
      </c>
      <c r="H552" s="223">
        <f t="shared" si="46"/>
        <v>2.13675213675214</v>
      </c>
      <c r="I552" s="222">
        <v>2048.84</v>
      </c>
      <c r="J552" s="234">
        <v>1914.63</v>
      </c>
      <c r="K552" s="235">
        <v>55.63</v>
      </c>
      <c r="L552" s="235">
        <v>78.58</v>
      </c>
      <c r="M552" s="222">
        <f t="shared" si="48"/>
        <v>-199.52</v>
      </c>
      <c r="N552" s="223">
        <f t="shared" si="47"/>
        <v>-8.87402373285417</v>
      </c>
      <c r="P552" s="194"/>
    </row>
    <row r="553" s="187" customFormat="1" ht="16.05" customHeight="1" spans="1:16">
      <c r="A553" s="241">
        <v>2080101</v>
      </c>
      <c r="B553" s="148" t="s">
        <v>101</v>
      </c>
      <c r="C553" s="222">
        <v>452</v>
      </c>
      <c r="D553" s="222">
        <v>591.52</v>
      </c>
      <c r="E553" s="222">
        <v>644</v>
      </c>
      <c r="F553" s="223">
        <f t="shared" si="44"/>
        <v>108.872058425751</v>
      </c>
      <c r="G553" s="222">
        <f t="shared" si="45"/>
        <v>192</v>
      </c>
      <c r="H553" s="223">
        <f t="shared" si="46"/>
        <v>42.4778761061947</v>
      </c>
      <c r="I553" s="222">
        <v>615.47</v>
      </c>
      <c r="J553" s="234">
        <v>615.47</v>
      </c>
      <c r="K553" s="235">
        <v>0</v>
      </c>
      <c r="L553" s="235">
        <v>0</v>
      </c>
      <c r="M553" s="222">
        <f t="shared" si="48"/>
        <v>23.95</v>
      </c>
      <c r="N553" s="223">
        <f t="shared" si="47"/>
        <v>4.04889099269679</v>
      </c>
      <c r="P553" s="194"/>
    </row>
    <row r="554" s="187" customFormat="1" ht="16.05" customHeight="1" spans="1:16">
      <c r="A554" s="241">
        <v>2080102</v>
      </c>
      <c r="B554" s="148" t="s">
        <v>102</v>
      </c>
      <c r="C554" s="222">
        <v>316</v>
      </c>
      <c r="D554" s="222">
        <v>310.69</v>
      </c>
      <c r="E554" s="222">
        <v>153</v>
      </c>
      <c r="F554" s="223">
        <f t="shared" si="44"/>
        <v>49.2452283626766</v>
      </c>
      <c r="G554" s="222">
        <f t="shared" si="45"/>
        <v>-163</v>
      </c>
      <c r="H554" s="223">
        <f t="shared" si="46"/>
        <v>-51.5822784810127</v>
      </c>
      <c r="I554" s="222">
        <v>79.45</v>
      </c>
      <c r="J554" s="234">
        <v>40</v>
      </c>
      <c r="K554" s="235">
        <v>0</v>
      </c>
      <c r="L554" s="235">
        <v>39.45</v>
      </c>
      <c r="M554" s="222">
        <f t="shared" si="48"/>
        <v>-231.24</v>
      </c>
      <c r="N554" s="223">
        <f t="shared" si="47"/>
        <v>-74.4278863175513</v>
      </c>
      <c r="P554" s="194"/>
    </row>
    <row r="555" s="187" customFormat="1" ht="16.05" customHeight="1" spans="1:16">
      <c r="A555" s="241">
        <v>2080103</v>
      </c>
      <c r="B555" s="148" t="s">
        <v>103</v>
      </c>
      <c r="C555" s="222">
        <v>0</v>
      </c>
      <c r="D555" s="222">
        <v>0</v>
      </c>
      <c r="E555" s="222">
        <v>0</v>
      </c>
      <c r="F555" s="223">
        <f t="shared" si="44"/>
        <v>0</v>
      </c>
      <c r="G555" s="222">
        <f t="shared" si="45"/>
        <v>0</v>
      </c>
      <c r="H555" s="223">
        <f t="shared" si="46"/>
        <v>0</v>
      </c>
      <c r="I555" s="222">
        <v>0</v>
      </c>
      <c r="J555" s="234">
        <v>0</v>
      </c>
      <c r="K555" s="235">
        <v>0</v>
      </c>
      <c r="L555" s="235">
        <v>0</v>
      </c>
      <c r="M555" s="222">
        <f t="shared" si="48"/>
        <v>0</v>
      </c>
      <c r="N555" s="223">
        <f t="shared" si="47"/>
        <v>0</v>
      </c>
      <c r="P555" s="194"/>
    </row>
    <row r="556" s="187" customFormat="1" ht="16.05" customHeight="1" spans="1:16">
      <c r="A556" s="241">
        <v>2080104</v>
      </c>
      <c r="B556" s="148" t="s">
        <v>471</v>
      </c>
      <c r="C556" s="222">
        <v>0</v>
      </c>
      <c r="D556" s="222">
        <v>0</v>
      </c>
      <c r="E556" s="222">
        <v>0</v>
      </c>
      <c r="F556" s="223">
        <f t="shared" si="44"/>
        <v>0</v>
      </c>
      <c r="G556" s="222">
        <f t="shared" si="45"/>
        <v>0</v>
      </c>
      <c r="H556" s="223">
        <f t="shared" si="46"/>
        <v>0</v>
      </c>
      <c r="I556" s="222">
        <v>0</v>
      </c>
      <c r="J556" s="234">
        <v>0</v>
      </c>
      <c r="K556" s="235">
        <v>0</v>
      </c>
      <c r="L556" s="235">
        <v>0</v>
      </c>
      <c r="M556" s="222">
        <f t="shared" si="48"/>
        <v>0</v>
      </c>
      <c r="N556" s="223">
        <f t="shared" si="47"/>
        <v>0</v>
      </c>
      <c r="P556" s="194"/>
    </row>
    <row r="557" s="187" customFormat="1" ht="16.05" customHeight="1" spans="1:16">
      <c r="A557" s="241">
        <v>2080105</v>
      </c>
      <c r="B557" s="148" t="s">
        <v>472</v>
      </c>
      <c r="C557" s="222">
        <v>4</v>
      </c>
      <c r="D557" s="222">
        <v>20</v>
      </c>
      <c r="E557" s="222">
        <v>6</v>
      </c>
      <c r="F557" s="223">
        <f t="shared" si="44"/>
        <v>30</v>
      </c>
      <c r="G557" s="222">
        <f t="shared" si="45"/>
        <v>2</v>
      </c>
      <c r="H557" s="223">
        <f t="shared" si="46"/>
        <v>50</v>
      </c>
      <c r="I557" s="222">
        <v>0</v>
      </c>
      <c r="J557" s="234">
        <v>0</v>
      </c>
      <c r="K557" s="235">
        <v>0</v>
      </c>
      <c r="L557" s="235">
        <v>0</v>
      </c>
      <c r="M557" s="222">
        <f t="shared" si="48"/>
        <v>-20</v>
      </c>
      <c r="N557" s="223">
        <f t="shared" si="47"/>
        <v>-100</v>
      </c>
      <c r="P557" s="194"/>
    </row>
    <row r="558" s="187" customFormat="1" ht="16.05" customHeight="1" spans="1:16">
      <c r="A558" s="241">
        <v>2080106</v>
      </c>
      <c r="B558" s="148" t="s">
        <v>473</v>
      </c>
      <c r="C558" s="222">
        <v>179</v>
      </c>
      <c r="D558" s="222">
        <v>211.63</v>
      </c>
      <c r="E558" s="222">
        <v>212</v>
      </c>
      <c r="F558" s="223">
        <f t="shared" si="44"/>
        <v>100.174833435713</v>
      </c>
      <c r="G558" s="222">
        <f t="shared" si="45"/>
        <v>33</v>
      </c>
      <c r="H558" s="223">
        <f t="shared" si="46"/>
        <v>18.4357541899441</v>
      </c>
      <c r="I558" s="222">
        <v>165.11</v>
      </c>
      <c r="J558" s="234">
        <v>165.11</v>
      </c>
      <c r="K558" s="235">
        <v>0</v>
      </c>
      <c r="L558" s="235">
        <v>0</v>
      </c>
      <c r="M558" s="222"/>
      <c r="N558" s="223">
        <f t="shared" si="47"/>
        <v>0</v>
      </c>
      <c r="P558" s="194"/>
    </row>
    <row r="559" s="187" customFormat="1" ht="16.05" customHeight="1" spans="1:16">
      <c r="A559" s="241">
        <v>2080107</v>
      </c>
      <c r="B559" s="148" t="s">
        <v>474</v>
      </c>
      <c r="C559" s="222">
        <v>0</v>
      </c>
      <c r="D559" s="222">
        <v>0</v>
      </c>
      <c r="E559" s="222">
        <v>0</v>
      </c>
      <c r="F559" s="223">
        <f t="shared" si="44"/>
        <v>0</v>
      </c>
      <c r="G559" s="222">
        <f t="shared" si="45"/>
        <v>0</v>
      </c>
      <c r="H559" s="223">
        <f t="shared" si="46"/>
        <v>0</v>
      </c>
      <c r="I559" s="222">
        <v>0</v>
      </c>
      <c r="J559" s="234">
        <v>0</v>
      </c>
      <c r="K559" s="235">
        <v>0</v>
      </c>
      <c r="L559" s="235">
        <v>0</v>
      </c>
      <c r="M559" s="222"/>
      <c r="N559" s="223">
        <f t="shared" si="47"/>
        <v>0</v>
      </c>
      <c r="P559" s="194"/>
    </row>
    <row r="560" s="187" customFormat="1" ht="16.05" customHeight="1" spans="1:16">
      <c r="A560" s="241">
        <v>2080108</v>
      </c>
      <c r="B560" s="148" t="s">
        <v>142</v>
      </c>
      <c r="C560" s="222">
        <v>0</v>
      </c>
      <c r="D560" s="222">
        <v>0</v>
      </c>
      <c r="E560" s="222">
        <v>0</v>
      </c>
      <c r="F560" s="223">
        <f t="shared" si="44"/>
        <v>0</v>
      </c>
      <c r="G560" s="222">
        <f t="shared" si="45"/>
        <v>0</v>
      </c>
      <c r="H560" s="223">
        <f t="shared" si="46"/>
        <v>0</v>
      </c>
      <c r="I560" s="222">
        <v>0</v>
      </c>
      <c r="J560" s="234">
        <v>0</v>
      </c>
      <c r="K560" s="235">
        <v>0</v>
      </c>
      <c r="L560" s="235">
        <v>0</v>
      </c>
      <c r="M560" s="222">
        <f t="shared" ref="M560:M596" si="49">I560-D560</f>
        <v>0</v>
      </c>
      <c r="N560" s="223">
        <f t="shared" si="47"/>
        <v>0</v>
      </c>
      <c r="P560" s="194"/>
    </row>
    <row r="561" s="187" customFormat="1" ht="16.05" customHeight="1" spans="1:16">
      <c r="A561" s="241">
        <v>2080109</v>
      </c>
      <c r="B561" s="148" t="s">
        <v>475</v>
      </c>
      <c r="C561" s="222">
        <v>1085</v>
      </c>
      <c r="D561" s="222">
        <v>1017.94</v>
      </c>
      <c r="E561" s="222">
        <v>1094</v>
      </c>
      <c r="F561" s="223">
        <f t="shared" si="44"/>
        <v>107.471953160304</v>
      </c>
      <c r="G561" s="222">
        <f t="shared" si="45"/>
        <v>9</v>
      </c>
      <c r="H561" s="223">
        <f t="shared" si="46"/>
        <v>0.829493087557604</v>
      </c>
      <c r="I561" s="222">
        <v>1084.05</v>
      </c>
      <c r="J561" s="234">
        <v>1084.05</v>
      </c>
      <c r="K561" s="235">
        <v>0</v>
      </c>
      <c r="L561" s="235">
        <v>0</v>
      </c>
      <c r="M561" s="222">
        <f t="shared" si="49"/>
        <v>66.1099999999999</v>
      </c>
      <c r="N561" s="223">
        <f t="shared" si="47"/>
        <v>6.49448886967797</v>
      </c>
      <c r="P561" s="194"/>
    </row>
    <row r="562" s="187" customFormat="1" ht="16.05" customHeight="1" spans="1:16">
      <c r="A562" s="241">
        <v>2080110</v>
      </c>
      <c r="B562" s="148" t="s">
        <v>476</v>
      </c>
      <c r="C562" s="222">
        <v>0</v>
      </c>
      <c r="D562" s="222">
        <v>0</v>
      </c>
      <c r="E562" s="222">
        <v>0</v>
      </c>
      <c r="F562" s="223">
        <f t="shared" si="44"/>
        <v>0</v>
      </c>
      <c r="G562" s="222">
        <f t="shared" si="45"/>
        <v>0</v>
      </c>
      <c r="H562" s="223">
        <f t="shared" si="46"/>
        <v>0</v>
      </c>
      <c r="I562" s="222">
        <v>0</v>
      </c>
      <c r="J562" s="234">
        <v>0</v>
      </c>
      <c r="K562" s="235">
        <v>0</v>
      </c>
      <c r="L562" s="235">
        <v>0</v>
      </c>
      <c r="M562" s="222">
        <f t="shared" si="49"/>
        <v>0</v>
      </c>
      <c r="N562" s="223">
        <f t="shared" si="47"/>
        <v>0</v>
      </c>
      <c r="P562" s="194"/>
    </row>
    <row r="563" s="187" customFormat="1" ht="16.05" customHeight="1" spans="1:16">
      <c r="A563" s="241">
        <v>2080111</v>
      </c>
      <c r="B563" s="148" t="s">
        <v>477</v>
      </c>
      <c r="C563" s="222">
        <v>0</v>
      </c>
      <c r="D563" s="222">
        <v>0</v>
      </c>
      <c r="E563" s="222">
        <v>0</v>
      </c>
      <c r="F563" s="223">
        <f t="shared" si="44"/>
        <v>0</v>
      </c>
      <c r="G563" s="222">
        <f t="shared" si="45"/>
        <v>0</v>
      </c>
      <c r="H563" s="223">
        <f t="shared" si="46"/>
        <v>0</v>
      </c>
      <c r="I563" s="222">
        <v>0</v>
      </c>
      <c r="J563" s="234">
        <v>0</v>
      </c>
      <c r="K563" s="235">
        <v>0</v>
      </c>
      <c r="L563" s="235">
        <v>0</v>
      </c>
      <c r="M563" s="222">
        <f t="shared" si="49"/>
        <v>0</v>
      </c>
      <c r="N563" s="223">
        <f t="shared" si="47"/>
        <v>0</v>
      </c>
      <c r="P563" s="194"/>
    </row>
    <row r="564" s="187" customFormat="1" ht="16.05" customHeight="1" spans="1:16">
      <c r="A564" s="241">
        <v>2080112</v>
      </c>
      <c r="B564" s="148" t="s">
        <v>478</v>
      </c>
      <c r="C564" s="222">
        <v>9</v>
      </c>
      <c r="D564" s="222">
        <v>16.08</v>
      </c>
      <c r="E564" s="222">
        <v>8</v>
      </c>
      <c r="F564" s="223">
        <f t="shared" si="44"/>
        <v>49.7512437810945</v>
      </c>
      <c r="G564" s="222">
        <f t="shared" si="45"/>
        <v>-1</v>
      </c>
      <c r="H564" s="223">
        <f t="shared" si="46"/>
        <v>-11.1111111111111</v>
      </c>
      <c r="I564" s="222">
        <v>10</v>
      </c>
      <c r="J564" s="234">
        <v>10</v>
      </c>
      <c r="K564" s="235">
        <v>0</v>
      </c>
      <c r="L564" s="235">
        <v>0</v>
      </c>
      <c r="M564" s="222">
        <f t="shared" si="49"/>
        <v>-6.08</v>
      </c>
      <c r="N564" s="223">
        <f t="shared" si="47"/>
        <v>-37.8109452736318</v>
      </c>
      <c r="P564" s="194"/>
    </row>
    <row r="565" s="187" customFormat="1" ht="16.05" customHeight="1" spans="1:16">
      <c r="A565" s="241">
        <v>2080113</v>
      </c>
      <c r="B565" s="148" t="s">
        <v>479</v>
      </c>
      <c r="C565" s="222">
        <v>0</v>
      </c>
      <c r="D565" s="222">
        <v>0</v>
      </c>
      <c r="E565" s="222">
        <v>0</v>
      </c>
      <c r="F565" s="223">
        <f t="shared" si="44"/>
        <v>0</v>
      </c>
      <c r="G565" s="222">
        <f t="shared" si="45"/>
        <v>0</v>
      </c>
      <c r="H565" s="223">
        <f t="shared" si="46"/>
        <v>0</v>
      </c>
      <c r="I565" s="222">
        <v>0</v>
      </c>
      <c r="J565" s="234">
        <v>0</v>
      </c>
      <c r="K565" s="235">
        <v>0</v>
      </c>
      <c r="L565" s="235">
        <v>0</v>
      </c>
      <c r="M565" s="222">
        <f t="shared" si="49"/>
        <v>0</v>
      </c>
      <c r="N565" s="223">
        <f t="shared" si="47"/>
        <v>0</v>
      </c>
      <c r="P565" s="194"/>
    </row>
    <row r="566" s="187" customFormat="1" ht="16.05" customHeight="1" spans="1:16">
      <c r="A566" s="241">
        <v>2080114</v>
      </c>
      <c r="B566" s="148" t="s">
        <v>480</v>
      </c>
      <c r="C566" s="222">
        <v>0</v>
      </c>
      <c r="D566" s="222">
        <v>0</v>
      </c>
      <c r="E566" s="222">
        <v>0</v>
      </c>
      <c r="F566" s="223">
        <f t="shared" si="44"/>
        <v>0</v>
      </c>
      <c r="G566" s="222">
        <f t="shared" si="45"/>
        <v>0</v>
      </c>
      <c r="H566" s="223">
        <f t="shared" si="46"/>
        <v>0</v>
      </c>
      <c r="I566" s="222">
        <v>0</v>
      </c>
      <c r="J566" s="234">
        <v>0</v>
      </c>
      <c r="K566" s="235">
        <v>0</v>
      </c>
      <c r="L566" s="235">
        <v>0</v>
      </c>
      <c r="M566" s="222">
        <f t="shared" si="49"/>
        <v>0</v>
      </c>
      <c r="N566" s="223">
        <f t="shared" si="47"/>
        <v>0</v>
      </c>
      <c r="P566" s="194"/>
    </row>
    <row r="567" s="187" customFormat="1" ht="16.05" customHeight="1" spans="1:16">
      <c r="A567" s="241">
        <v>2080115</v>
      </c>
      <c r="B567" s="148" t="s">
        <v>481</v>
      </c>
      <c r="C567" s="222">
        <v>0</v>
      </c>
      <c r="D567" s="222">
        <v>0</v>
      </c>
      <c r="E567" s="222">
        <v>0</v>
      </c>
      <c r="F567" s="223">
        <f t="shared" si="44"/>
        <v>0</v>
      </c>
      <c r="G567" s="222">
        <f t="shared" si="45"/>
        <v>0</v>
      </c>
      <c r="H567" s="223">
        <f t="shared" si="46"/>
        <v>0</v>
      </c>
      <c r="I567" s="222">
        <v>0</v>
      </c>
      <c r="J567" s="234">
        <v>0</v>
      </c>
      <c r="K567" s="235">
        <v>0</v>
      </c>
      <c r="L567" s="235">
        <v>0</v>
      </c>
      <c r="M567" s="222">
        <f t="shared" si="49"/>
        <v>0</v>
      </c>
      <c r="N567" s="223">
        <f t="shared" si="47"/>
        <v>0</v>
      </c>
      <c r="P567" s="194"/>
    </row>
    <row r="568" s="187" customFormat="1" ht="16.05" customHeight="1" spans="1:16">
      <c r="A568" s="241">
        <v>2080116</v>
      </c>
      <c r="B568" s="148" t="s">
        <v>482</v>
      </c>
      <c r="C568" s="222">
        <v>0</v>
      </c>
      <c r="D568" s="222">
        <v>0</v>
      </c>
      <c r="E568" s="222">
        <v>0</v>
      </c>
      <c r="F568" s="223">
        <f t="shared" si="44"/>
        <v>0</v>
      </c>
      <c r="G568" s="222">
        <f t="shared" si="45"/>
        <v>0</v>
      </c>
      <c r="H568" s="223">
        <f t="shared" si="46"/>
        <v>0</v>
      </c>
      <c r="I568" s="222">
        <v>0</v>
      </c>
      <c r="J568" s="234">
        <v>0</v>
      </c>
      <c r="K568" s="235">
        <v>0</v>
      </c>
      <c r="L568" s="235">
        <v>0</v>
      </c>
      <c r="M568" s="222">
        <f t="shared" si="49"/>
        <v>0</v>
      </c>
      <c r="N568" s="223">
        <f t="shared" si="47"/>
        <v>0</v>
      </c>
      <c r="P568" s="194"/>
    </row>
    <row r="569" s="187" customFormat="1" ht="16.05" customHeight="1" spans="1:16">
      <c r="A569" s="241">
        <v>2080150</v>
      </c>
      <c r="B569" s="148" t="s">
        <v>110</v>
      </c>
      <c r="C569" s="222">
        <v>0</v>
      </c>
      <c r="D569" s="222">
        <v>0</v>
      </c>
      <c r="E569" s="222">
        <v>0</v>
      </c>
      <c r="F569" s="223">
        <f t="shared" si="44"/>
        <v>0</v>
      </c>
      <c r="G569" s="222">
        <f t="shared" si="45"/>
        <v>0</v>
      </c>
      <c r="H569" s="223">
        <f t="shared" si="46"/>
        <v>0</v>
      </c>
      <c r="I569" s="222">
        <v>0</v>
      </c>
      <c r="J569" s="234">
        <v>0</v>
      </c>
      <c r="K569" s="235">
        <v>0</v>
      </c>
      <c r="L569" s="235">
        <v>0</v>
      </c>
      <c r="M569" s="222">
        <f t="shared" si="49"/>
        <v>0</v>
      </c>
      <c r="N569" s="223">
        <f t="shared" si="47"/>
        <v>0</v>
      </c>
      <c r="P569" s="194"/>
    </row>
    <row r="570" s="187" customFormat="1" ht="16.05" customHeight="1" spans="1:16">
      <c r="A570" s="241">
        <v>2080199</v>
      </c>
      <c r="B570" s="148" t="s">
        <v>483</v>
      </c>
      <c r="C570" s="222">
        <v>61</v>
      </c>
      <c r="D570" s="222">
        <v>80.8</v>
      </c>
      <c r="E570" s="222">
        <v>34</v>
      </c>
      <c r="F570" s="223">
        <f t="shared" si="44"/>
        <v>42.0792079207921</v>
      </c>
      <c r="G570" s="222">
        <f t="shared" si="45"/>
        <v>-27</v>
      </c>
      <c r="H570" s="223">
        <f t="shared" si="46"/>
        <v>-44.2622950819672</v>
      </c>
      <c r="I570" s="222">
        <v>94.76</v>
      </c>
      <c r="J570" s="234">
        <v>0</v>
      </c>
      <c r="K570" s="235">
        <v>55.63</v>
      </c>
      <c r="L570" s="235">
        <v>39.13</v>
      </c>
      <c r="M570" s="222">
        <f t="shared" si="49"/>
        <v>13.96</v>
      </c>
      <c r="N570" s="223">
        <f t="shared" si="47"/>
        <v>17.2772277227723</v>
      </c>
      <c r="P570" s="194"/>
    </row>
    <row r="571" s="187" customFormat="1" ht="16.05" customHeight="1" spans="1:16">
      <c r="A571" s="241">
        <v>20802</v>
      </c>
      <c r="B571" s="219" t="s">
        <v>484</v>
      </c>
      <c r="C571" s="222">
        <v>1011</v>
      </c>
      <c r="D571" s="222">
        <v>1340.48</v>
      </c>
      <c r="E571" s="222">
        <v>764</v>
      </c>
      <c r="F571" s="223">
        <f t="shared" si="44"/>
        <v>56.9945094294581</v>
      </c>
      <c r="G571" s="222">
        <f t="shared" si="45"/>
        <v>-247</v>
      </c>
      <c r="H571" s="223">
        <f t="shared" si="46"/>
        <v>-24.431256181998</v>
      </c>
      <c r="I571" s="222">
        <v>2728.2</v>
      </c>
      <c r="J571" s="234">
        <v>440</v>
      </c>
      <c r="K571" s="235">
        <v>2173</v>
      </c>
      <c r="L571" s="235">
        <v>115.2</v>
      </c>
      <c r="M571" s="222">
        <f t="shared" si="49"/>
        <v>1387.72</v>
      </c>
      <c r="N571" s="223">
        <f t="shared" si="47"/>
        <v>103.524110766293</v>
      </c>
      <c r="P571" s="194"/>
    </row>
    <row r="572" s="187" customFormat="1" ht="16.05" customHeight="1" spans="1:16">
      <c r="A572" s="241">
        <v>2080201</v>
      </c>
      <c r="B572" s="148" t="s">
        <v>101</v>
      </c>
      <c r="C572" s="222">
        <v>195</v>
      </c>
      <c r="D572" s="222">
        <v>202.11</v>
      </c>
      <c r="E572" s="222">
        <v>224</v>
      </c>
      <c r="F572" s="223">
        <f t="shared" si="44"/>
        <v>110.830735737964</v>
      </c>
      <c r="G572" s="222">
        <f t="shared" si="45"/>
        <v>29</v>
      </c>
      <c r="H572" s="223">
        <f t="shared" si="46"/>
        <v>14.8717948717949</v>
      </c>
      <c r="I572" s="222">
        <v>193.28</v>
      </c>
      <c r="J572" s="234">
        <v>193.28</v>
      </c>
      <c r="K572" s="235">
        <v>0</v>
      </c>
      <c r="L572" s="235">
        <v>0</v>
      </c>
      <c r="M572" s="222">
        <f t="shared" si="49"/>
        <v>-8.83000000000001</v>
      </c>
      <c r="N572" s="223">
        <f t="shared" si="47"/>
        <v>-4.36890802038494</v>
      </c>
      <c r="P572" s="194"/>
    </row>
    <row r="573" s="187" customFormat="1" ht="16.05" customHeight="1" spans="1:16">
      <c r="A573" s="241">
        <v>2080202</v>
      </c>
      <c r="B573" s="148" t="s">
        <v>102</v>
      </c>
      <c r="C573" s="222">
        <v>0</v>
      </c>
      <c r="D573" s="222">
        <v>0</v>
      </c>
      <c r="E573" s="222">
        <v>0</v>
      </c>
      <c r="F573" s="223">
        <f t="shared" si="44"/>
        <v>0</v>
      </c>
      <c r="G573" s="222">
        <f t="shared" si="45"/>
        <v>0</v>
      </c>
      <c r="H573" s="223">
        <f t="shared" si="46"/>
        <v>0</v>
      </c>
      <c r="I573" s="222">
        <v>0</v>
      </c>
      <c r="J573" s="234">
        <v>0</v>
      </c>
      <c r="K573" s="235">
        <v>0</v>
      </c>
      <c r="L573" s="235">
        <v>0</v>
      </c>
      <c r="M573" s="222">
        <f t="shared" si="49"/>
        <v>0</v>
      </c>
      <c r="N573" s="223">
        <f t="shared" si="47"/>
        <v>0</v>
      </c>
      <c r="P573" s="194"/>
    </row>
    <row r="574" s="187" customFormat="1" ht="16.05" customHeight="1" spans="1:16">
      <c r="A574" s="241">
        <v>2080203</v>
      </c>
      <c r="B574" s="148" t="s">
        <v>103</v>
      </c>
      <c r="C574" s="222">
        <v>0</v>
      </c>
      <c r="D574" s="222">
        <v>0</v>
      </c>
      <c r="E574" s="222">
        <v>0</v>
      </c>
      <c r="F574" s="223">
        <f t="shared" si="44"/>
        <v>0</v>
      </c>
      <c r="G574" s="222">
        <f t="shared" si="45"/>
        <v>0</v>
      </c>
      <c r="H574" s="223">
        <f t="shared" si="46"/>
        <v>0</v>
      </c>
      <c r="I574" s="222">
        <v>0</v>
      </c>
      <c r="J574" s="234">
        <v>0</v>
      </c>
      <c r="K574" s="235">
        <v>0</v>
      </c>
      <c r="L574" s="235">
        <v>0</v>
      </c>
      <c r="M574" s="222">
        <f t="shared" si="49"/>
        <v>0</v>
      </c>
      <c r="N574" s="223">
        <f t="shared" si="47"/>
        <v>0</v>
      </c>
      <c r="P574" s="194"/>
    </row>
    <row r="575" s="187" customFormat="1" ht="16.05" customHeight="1" spans="1:16">
      <c r="A575" s="241">
        <v>2080206</v>
      </c>
      <c r="B575" s="148" t="s">
        <v>485</v>
      </c>
      <c r="C575" s="222">
        <v>32</v>
      </c>
      <c r="D575" s="222">
        <v>58</v>
      </c>
      <c r="E575" s="222">
        <v>30</v>
      </c>
      <c r="F575" s="223">
        <f t="shared" si="44"/>
        <v>51.7241379310345</v>
      </c>
      <c r="G575" s="222">
        <f t="shared" si="45"/>
        <v>-2</v>
      </c>
      <c r="H575" s="223">
        <f t="shared" si="46"/>
        <v>-6.25</v>
      </c>
      <c r="I575" s="222">
        <v>0</v>
      </c>
      <c r="J575" s="234">
        <v>0</v>
      </c>
      <c r="K575" s="235">
        <v>0</v>
      </c>
      <c r="L575" s="235">
        <v>0</v>
      </c>
      <c r="M575" s="222">
        <f t="shared" si="49"/>
        <v>-58</v>
      </c>
      <c r="N575" s="223">
        <f t="shared" si="47"/>
        <v>-100</v>
      </c>
      <c r="P575" s="194"/>
    </row>
    <row r="576" s="187" customFormat="1" ht="16.05" customHeight="1" spans="1:16">
      <c r="A576" s="241">
        <v>2080207</v>
      </c>
      <c r="B576" s="148" t="s">
        <v>486</v>
      </c>
      <c r="C576" s="222">
        <v>12</v>
      </c>
      <c r="D576" s="222">
        <v>99</v>
      </c>
      <c r="E576" s="222">
        <v>52</v>
      </c>
      <c r="F576" s="223">
        <f t="shared" si="44"/>
        <v>52.5252525252525</v>
      </c>
      <c r="G576" s="222">
        <f t="shared" si="45"/>
        <v>40</v>
      </c>
      <c r="H576" s="223">
        <f t="shared" si="46"/>
        <v>333.333333333333</v>
      </c>
      <c r="I576" s="222">
        <v>16</v>
      </c>
      <c r="J576" s="234">
        <v>16</v>
      </c>
      <c r="K576" s="235">
        <v>0</v>
      </c>
      <c r="L576" s="235">
        <v>0</v>
      </c>
      <c r="M576" s="222">
        <f t="shared" si="49"/>
        <v>-83</v>
      </c>
      <c r="N576" s="223">
        <f t="shared" si="47"/>
        <v>-83.8383838383838</v>
      </c>
      <c r="P576" s="194"/>
    </row>
    <row r="577" s="187" customFormat="1" ht="16.05" customHeight="1" spans="1:16">
      <c r="A577" s="241">
        <v>2080208</v>
      </c>
      <c r="B577" s="148" t="s">
        <v>487</v>
      </c>
      <c r="C577" s="222">
        <v>377</v>
      </c>
      <c r="D577" s="222">
        <v>627.39</v>
      </c>
      <c r="E577" s="222">
        <v>68</v>
      </c>
      <c r="F577" s="223">
        <f t="shared" si="44"/>
        <v>10.8385533719058</v>
      </c>
      <c r="G577" s="222">
        <f t="shared" si="45"/>
        <v>-309</v>
      </c>
      <c r="H577" s="223">
        <f t="shared" si="46"/>
        <v>-81.9628647214854</v>
      </c>
      <c r="I577" s="222">
        <v>93</v>
      </c>
      <c r="J577" s="234">
        <v>18</v>
      </c>
      <c r="K577" s="235">
        <v>0</v>
      </c>
      <c r="L577" s="235">
        <v>75</v>
      </c>
      <c r="M577" s="222">
        <f t="shared" si="49"/>
        <v>-534.39</v>
      </c>
      <c r="N577" s="223">
        <f t="shared" si="47"/>
        <v>-85.1766843590111</v>
      </c>
      <c r="P577" s="194"/>
    </row>
    <row r="578" s="187" customFormat="1" ht="16.05" customHeight="1" spans="1:16">
      <c r="A578" s="241">
        <v>2080299</v>
      </c>
      <c r="B578" s="148" t="s">
        <v>488</v>
      </c>
      <c r="C578" s="222">
        <v>395</v>
      </c>
      <c r="D578" s="222">
        <v>353.98</v>
      </c>
      <c r="E578" s="222">
        <v>390</v>
      </c>
      <c r="F578" s="223">
        <f t="shared" si="44"/>
        <v>110.175716142155</v>
      </c>
      <c r="G578" s="222">
        <f t="shared" si="45"/>
        <v>-5</v>
      </c>
      <c r="H578" s="223">
        <f t="shared" si="46"/>
        <v>-1.26582278481013</v>
      </c>
      <c r="I578" s="222">
        <v>2425.92</v>
      </c>
      <c r="J578" s="234">
        <v>212.72</v>
      </c>
      <c r="K578" s="235">
        <v>2173</v>
      </c>
      <c r="L578" s="235">
        <v>40.2</v>
      </c>
      <c r="M578" s="222">
        <f t="shared" si="49"/>
        <v>2071.94</v>
      </c>
      <c r="N578" s="223">
        <f t="shared" si="47"/>
        <v>585.326854624555</v>
      </c>
      <c r="P578" s="194"/>
    </row>
    <row r="579" s="187" customFormat="1" ht="16.05" customHeight="1" spans="1:16">
      <c r="A579" s="241">
        <v>20804</v>
      </c>
      <c r="B579" s="219" t="s">
        <v>489</v>
      </c>
      <c r="C579" s="222">
        <v>0</v>
      </c>
      <c r="D579" s="222">
        <v>0</v>
      </c>
      <c r="E579" s="222">
        <v>0</v>
      </c>
      <c r="F579" s="223">
        <f t="shared" si="44"/>
        <v>0</v>
      </c>
      <c r="G579" s="222">
        <f t="shared" si="45"/>
        <v>0</v>
      </c>
      <c r="H579" s="223">
        <f t="shared" si="46"/>
        <v>0</v>
      </c>
      <c r="I579" s="222">
        <v>0</v>
      </c>
      <c r="J579" s="234">
        <v>0</v>
      </c>
      <c r="K579" s="235">
        <v>0</v>
      </c>
      <c r="L579" s="235">
        <v>0</v>
      </c>
      <c r="M579" s="222">
        <f t="shared" si="49"/>
        <v>0</v>
      </c>
      <c r="N579" s="223">
        <f t="shared" si="47"/>
        <v>0</v>
      </c>
      <c r="P579" s="194"/>
    </row>
    <row r="580" s="187" customFormat="1" ht="16.05" customHeight="1" spans="1:16">
      <c r="A580" s="241">
        <v>2080402</v>
      </c>
      <c r="B580" s="148" t="s">
        <v>490</v>
      </c>
      <c r="C580" s="222">
        <v>0</v>
      </c>
      <c r="D580" s="222">
        <v>0</v>
      </c>
      <c r="E580" s="222">
        <v>0</v>
      </c>
      <c r="F580" s="223">
        <f t="shared" ref="F580:F643" si="50">IFERROR((E580/D580*100),0)</f>
        <v>0</v>
      </c>
      <c r="G580" s="222">
        <f t="shared" ref="G580:G643" si="51">E580-C580</f>
        <v>0</v>
      </c>
      <c r="H580" s="223">
        <f t="shared" si="46"/>
        <v>0</v>
      </c>
      <c r="I580" s="222">
        <v>0</v>
      </c>
      <c r="J580" s="234">
        <v>0</v>
      </c>
      <c r="K580" s="235">
        <v>0</v>
      </c>
      <c r="L580" s="235">
        <v>0</v>
      </c>
      <c r="M580" s="222">
        <f t="shared" si="49"/>
        <v>0</v>
      </c>
      <c r="N580" s="223">
        <f t="shared" si="47"/>
        <v>0</v>
      </c>
      <c r="P580" s="194"/>
    </row>
    <row r="581" s="187" customFormat="1" ht="16.05" customHeight="1" spans="1:16">
      <c r="A581" s="241">
        <v>20805</v>
      </c>
      <c r="B581" s="219" t="s">
        <v>491</v>
      </c>
      <c r="C581" s="222">
        <v>20015</v>
      </c>
      <c r="D581" s="222">
        <v>25246.56</v>
      </c>
      <c r="E581" s="222">
        <v>21492</v>
      </c>
      <c r="F581" s="223">
        <f t="shared" si="50"/>
        <v>85.1284293781014</v>
      </c>
      <c r="G581" s="222">
        <f t="shared" si="51"/>
        <v>1477</v>
      </c>
      <c r="H581" s="223">
        <f t="shared" ref="H581:H644" si="52">IFERROR((G581/C581*100),0)</f>
        <v>7.37946540094929</v>
      </c>
      <c r="I581" s="222">
        <v>33862.27</v>
      </c>
      <c r="J581" s="234">
        <v>31300.27</v>
      </c>
      <c r="K581" s="235">
        <v>2562</v>
      </c>
      <c r="L581" s="235">
        <v>0</v>
      </c>
      <c r="M581" s="222">
        <f t="shared" si="49"/>
        <v>8615.71</v>
      </c>
      <c r="N581" s="223">
        <f t="shared" ref="N581:N644" si="53">IFERROR((M581/D581*100),0)</f>
        <v>34.1262730447237</v>
      </c>
      <c r="P581" s="194"/>
    </row>
    <row r="582" s="187" customFormat="1" ht="16.05" customHeight="1" spans="1:16">
      <c r="A582" s="241">
        <v>2080501</v>
      </c>
      <c r="B582" s="148" t="s">
        <v>492</v>
      </c>
      <c r="C582" s="222">
        <v>2117</v>
      </c>
      <c r="D582" s="222">
        <v>1606.74</v>
      </c>
      <c r="E582" s="222">
        <v>2107</v>
      </c>
      <c r="F582" s="223">
        <f t="shared" si="50"/>
        <v>131.135093418973</v>
      </c>
      <c r="G582" s="222">
        <f t="shared" si="51"/>
        <v>-10</v>
      </c>
      <c r="H582" s="223">
        <f t="shared" si="52"/>
        <v>-0.472366556447803</v>
      </c>
      <c r="I582" s="222">
        <v>1601.79</v>
      </c>
      <c r="J582" s="234">
        <v>1601.79</v>
      </c>
      <c r="K582" s="235">
        <v>0</v>
      </c>
      <c r="L582" s="235">
        <v>0</v>
      </c>
      <c r="M582" s="222">
        <f t="shared" si="49"/>
        <v>-4.95000000000005</v>
      </c>
      <c r="N582" s="223">
        <f t="shared" si="53"/>
        <v>-0.308077224690992</v>
      </c>
      <c r="P582" s="194"/>
    </row>
    <row r="583" s="187" customFormat="1" ht="16.05" customHeight="1" spans="1:16">
      <c r="A583" s="241">
        <v>2080502</v>
      </c>
      <c r="B583" s="148" t="s">
        <v>493</v>
      </c>
      <c r="C583" s="222">
        <v>3531</v>
      </c>
      <c r="D583" s="222">
        <v>3256.48</v>
      </c>
      <c r="E583" s="222">
        <v>3672</v>
      </c>
      <c r="F583" s="223">
        <f t="shared" si="50"/>
        <v>112.75978971159</v>
      </c>
      <c r="G583" s="222">
        <f t="shared" si="51"/>
        <v>141</v>
      </c>
      <c r="H583" s="223">
        <f t="shared" si="52"/>
        <v>3.99320305862362</v>
      </c>
      <c r="I583" s="222">
        <v>3458.07</v>
      </c>
      <c r="J583" s="234">
        <v>3458.07</v>
      </c>
      <c r="K583" s="235">
        <v>0</v>
      </c>
      <c r="L583" s="235">
        <v>0</v>
      </c>
      <c r="M583" s="222">
        <f t="shared" si="49"/>
        <v>201.59</v>
      </c>
      <c r="N583" s="223">
        <f t="shared" si="53"/>
        <v>6.19042647275586</v>
      </c>
      <c r="P583" s="194"/>
    </row>
    <row r="584" s="187" customFormat="1" ht="16.05" customHeight="1" spans="1:16">
      <c r="A584" s="241">
        <v>2080503</v>
      </c>
      <c r="B584" s="148" t="s">
        <v>494</v>
      </c>
      <c r="C584" s="222">
        <v>0</v>
      </c>
      <c r="D584" s="222">
        <v>0</v>
      </c>
      <c r="E584" s="222">
        <v>0</v>
      </c>
      <c r="F584" s="223">
        <f t="shared" si="50"/>
        <v>0</v>
      </c>
      <c r="G584" s="222">
        <f t="shared" si="51"/>
        <v>0</v>
      </c>
      <c r="H584" s="223">
        <f t="shared" si="52"/>
        <v>0</v>
      </c>
      <c r="I584" s="222">
        <v>0</v>
      </c>
      <c r="J584" s="234">
        <v>0</v>
      </c>
      <c r="K584" s="235">
        <v>0</v>
      </c>
      <c r="L584" s="235">
        <v>0</v>
      </c>
      <c r="M584" s="222">
        <f t="shared" si="49"/>
        <v>0</v>
      </c>
      <c r="N584" s="223">
        <f t="shared" si="53"/>
        <v>0</v>
      </c>
      <c r="P584" s="194"/>
    </row>
    <row r="585" s="187" customFormat="1" ht="16.05" customHeight="1" spans="1:16">
      <c r="A585" s="241">
        <v>2080505</v>
      </c>
      <c r="B585" s="148" t="s">
        <v>495</v>
      </c>
      <c r="C585" s="222">
        <v>4483</v>
      </c>
      <c r="D585" s="222">
        <v>9196.62</v>
      </c>
      <c r="E585" s="222">
        <v>4142</v>
      </c>
      <c r="F585" s="223">
        <f t="shared" si="50"/>
        <v>45.0382858050023</v>
      </c>
      <c r="G585" s="222">
        <f t="shared" si="51"/>
        <v>-341</v>
      </c>
      <c r="H585" s="223">
        <f t="shared" si="52"/>
        <v>-7.60651349542717</v>
      </c>
      <c r="I585" s="222">
        <v>10136.24</v>
      </c>
      <c r="J585" s="234">
        <v>10136.24</v>
      </c>
      <c r="K585" s="235">
        <v>0</v>
      </c>
      <c r="L585" s="235">
        <v>0</v>
      </c>
      <c r="M585" s="222">
        <f t="shared" si="49"/>
        <v>939.619999999999</v>
      </c>
      <c r="N585" s="223">
        <f t="shared" si="53"/>
        <v>10.2170145118533</v>
      </c>
      <c r="P585" s="194"/>
    </row>
    <row r="586" s="187" customFormat="1" ht="16.05" customHeight="1" spans="1:16">
      <c r="A586" s="241">
        <v>2080506</v>
      </c>
      <c r="B586" s="148" t="s">
        <v>496</v>
      </c>
      <c r="C586" s="222">
        <v>3573</v>
      </c>
      <c r="D586" s="222">
        <v>4448.31</v>
      </c>
      <c r="E586" s="222">
        <v>840</v>
      </c>
      <c r="F586" s="223">
        <f t="shared" si="50"/>
        <v>18.8835760097655</v>
      </c>
      <c r="G586" s="222">
        <f t="shared" si="51"/>
        <v>-2733</v>
      </c>
      <c r="H586" s="223">
        <f t="shared" si="52"/>
        <v>-76.4903442485306</v>
      </c>
      <c r="I586" s="222">
        <v>5573.63</v>
      </c>
      <c r="J586" s="234">
        <v>5573.63</v>
      </c>
      <c r="K586" s="235">
        <v>0</v>
      </c>
      <c r="L586" s="235">
        <v>0</v>
      </c>
      <c r="M586" s="222">
        <f t="shared" si="49"/>
        <v>1125.32</v>
      </c>
      <c r="N586" s="223">
        <f t="shared" si="53"/>
        <v>25.2976973277492</v>
      </c>
      <c r="P586" s="194"/>
    </row>
    <row r="587" s="187" customFormat="1" ht="16.05" customHeight="1" spans="1:16">
      <c r="A587" s="241">
        <v>2080507</v>
      </c>
      <c r="B587" s="148" t="s">
        <v>497</v>
      </c>
      <c r="C587" s="222">
        <v>5392</v>
      </c>
      <c r="D587" s="222">
        <v>6192</v>
      </c>
      <c r="E587" s="222">
        <v>10192</v>
      </c>
      <c r="F587" s="223">
        <f t="shared" si="50"/>
        <v>164.599483204134</v>
      </c>
      <c r="G587" s="222">
        <f t="shared" si="51"/>
        <v>4800</v>
      </c>
      <c r="H587" s="223">
        <f t="shared" si="52"/>
        <v>89.0207715133531</v>
      </c>
      <c r="I587" s="222">
        <v>9562</v>
      </c>
      <c r="J587" s="234">
        <v>7000</v>
      </c>
      <c r="K587" s="235">
        <v>2562</v>
      </c>
      <c r="L587" s="235">
        <v>0</v>
      </c>
      <c r="M587" s="222">
        <f t="shared" si="49"/>
        <v>3370</v>
      </c>
      <c r="N587" s="223">
        <f t="shared" si="53"/>
        <v>54.4250645994832</v>
      </c>
      <c r="P587" s="194"/>
    </row>
    <row r="588" s="187" customFormat="1" ht="16.05" customHeight="1" spans="1:16">
      <c r="A588" s="241">
        <v>2080508</v>
      </c>
      <c r="B588" s="148" t="s">
        <v>498</v>
      </c>
      <c r="C588" s="222">
        <v>0</v>
      </c>
      <c r="D588" s="222">
        <v>0</v>
      </c>
      <c r="E588" s="222">
        <v>0</v>
      </c>
      <c r="F588" s="223">
        <f t="shared" si="50"/>
        <v>0</v>
      </c>
      <c r="G588" s="222">
        <f t="shared" si="51"/>
        <v>0</v>
      </c>
      <c r="H588" s="223">
        <f t="shared" si="52"/>
        <v>0</v>
      </c>
      <c r="I588" s="222">
        <v>3006.24</v>
      </c>
      <c r="J588" s="234">
        <v>3006.24</v>
      </c>
      <c r="K588" s="235">
        <v>0</v>
      </c>
      <c r="L588" s="235">
        <v>0</v>
      </c>
      <c r="M588" s="222">
        <f t="shared" si="49"/>
        <v>3006.24</v>
      </c>
      <c r="N588" s="223">
        <f t="shared" si="53"/>
        <v>0</v>
      </c>
      <c r="P588" s="194"/>
    </row>
    <row r="589" s="187" customFormat="1" ht="16.05" customHeight="1" spans="1:16">
      <c r="A589" s="241">
        <v>2080599</v>
      </c>
      <c r="B589" s="148" t="s">
        <v>499</v>
      </c>
      <c r="C589" s="222">
        <v>919</v>
      </c>
      <c r="D589" s="222">
        <v>546.41</v>
      </c>
      <c r="E589" s="222">
        <v>539</v>
      </c>
      <c r="F589" s="223">
        <f t="shared" si="50"/>
        <v>98.6438754781208</v>
      </c>
      <c r="G589" s="222">
        <f t="shared" si="51"/>
        <v>-380</v>
      </c>
      <c r="H589" s="223">
        <f t="shared" si="52"/>
        <v>-41.3492927094668</v>
      </c>
      <c r="I589" s="222">
        <v>524.3</v>
      </c>
      <c r="J589" s="234">
        <v>524.3</v>
      </c>
      <c r="K589" s="235">
        <v>0</v>
      </c>
      <c r="L589" s="235">
        <v>0</v>
      </c>
      <c r="M589" s="222">
        <f t="shared" si="49"/>
        <v>-22.11</v>
      </c>
      <c r="N589" s="223">
        <f t="shared" si="53"/>
        <v>-4.04641203491884</v>
      </c>
      <c r="P589" s="194"/>
    </row>
    <row r="590" s="187" customFormat="1" ht="16.05" customHeight="1" spans="1:16">
      <c r="A590" s="241">
        <v>20806</v>
      </c>
      <c r="B590" s="219" t="s">
        <v>500</v>
      </c>
      <c r="C590" s="222">
        <v>0</v>
      </c>
      <c r="D590" s="222">
        <v>0</v>
      </c>
      <c r="E590" s="222">
        <v>0</v>
      </c>
      <c r="F590" s="223">
        <f t="shared" si="50"/>
        <v>0</v>
      </c>
      <c r="G590" s="222">
        <f t="shared" si="51"/>
        <v>0</v>
      </c>
      <c r="H590" s="223">
        <f t="shared" si="52"/>
        <v>0</v>
      </c>
      <c r="I590" s="222">
        <v>0</v>
      </c>
      <c r="J590" s="234">
        <v>0</v>
      </c>
      <c r="K590" s="235">
        <v>0</v>
      </c>
      <c r="L590" s="235">
        <v>0</v>
      </c>
      <c r="M590" s="222">
        <f t="shared" si="49"/>
        <v>0</v>
      </c>
      <c r="N590" s="223">
        <f t="shared" si="53"/>
        <v>0</v>
      </c>
      <c r="P590" s="194"/>
    </row>
    <row r="591" s="187" customFormat="1" ht="16.05" customHeight="1" spans="1:16">
      <c r="A591" s="241">
        <v>2080601</v>
      </c>
      <c r="B591" s="148" t="s">
        <v>501</v>
      </c>
      <c r="C591" s="222">
        <v>0</v>
      </c>
      <c r="D591" s="222">
        <v>0</v>
      </c>
      <c r="E591" s="222">
        <v>0</v>
      </c>
      <c r="F591" s="223">
        <f t="shared" si="50"/>
        <v>0</v>
      </c>
      <c r="G591" s="222">
        <f t="shared" si="51"/>
        <v>0</v>
      </c>
      <c r="H591" s="223">
        <f t="shared" si="52"/>
        <v>0</v>
      </c>
      <c r="I591" s="222">
        <v>0</v>
      </c>
      <c r="J591" s="234">
        <v>0</v>
      </c>
      <c r="K591" s="235">
        <v>0</v>
      </c>
      <c r="L591" s="235">
        <v>0</v>
      </c>
      <c r="M591" s="222">
        <f t="shared" si="49"/>
        <v>0</v>
      </c>
      <c r="N591" s="223">
        <f t="shared" si="53"/>
        <v>0</v>
      </c>
      <c r="P591" s="194"/>
    </row>
    <row r="592" s="187" customFormat="1" ht="16.05" customHeight="1" spans="1:16">
      <c r="A592" s="241">
        <v>2080602</v>
      </c>
      <c r="B592" s="148" t="s">
        <v>502</v>
      </c>
      <c r="C592" s="222">
        <v>0</v>
      </c>
      <c r="D592" s="222">
        <v>0</v>
      </c>
      <c r="E592" s="222">
        <v>0</v>
      </c>
      <c r="F592" s="223">
        <f t="shared" si="50"/>
        <v>0</v>
      </c>
      <c r="G592" s="222">
        <f t="shared" si="51"/>
        <v>0</v>
      </c>
      <c r="H592" s="223">
        <f t="shared" si="52"/>
        <v>0</v>
      </c>
      <c r="I592" s="222">
        <v>0</v>
      </c>
      <c r="J592" s="234">
        <v>0</v>
      </c>
      <c r="K592" s="235">
        <v>0</v>
      </c>
      <c r="L592" s="235">
        <v>0</v>
      </c>
      <c r="M592" s="222">
        <f t="shared" si="49"/>
        <v>0</v>
      </c>
      <c r="N592" s="223">
        <f t="shared" si="53"/>
        <v>0</v>
      </c>
      <c r="P592" s="194"/>
    </row>
    <row r="593" s="187" customFormat="1" ht="16.05" customHeight="1" spans="1:16">
      <c r="A593" s="241">
        <v>2080699</v>
      </c>
      <c r="B593" s="148" t="s">
        <v>503</v>
      </c>
      <c r="C593" s="222">
        <v>0</v>
      </c>
      <c r="D593" s="222">
        <v>0</v>
      </c>
      <c r="E593" s="222">
        <v>0</v>
      </c>
      <c r="F593" s="223">
        <f t="shared" si="50"/>
        <v>0</v>
      </c>
      <c r="G593" s="222">
        <f t="shared" si="51"/>
        <v>0</v>
      </c>
      <c r="H593" s="223">
        <f t="shared" si="52"/>
        <v>0</v>
      </c>
      <c r="I593" s="222">
        <v>0</v>
      </c>
      <c r="J593" s="234">
        <v>0</v>
      </c>
      <c r="K593" s="235">
        <v>0</v>
      </c>
      <c r="L593" s="235">
        <v>0</v>
      </c>
      <c r="M593" s="222">
        <f t="shared" si="49"/>
        <v>0</v>
      </c>
      <c r="N593" s="223">
        <f t="shared" si="53"/>
        <v>0</v>
      </c>
      <c r="P593" s="194"/>
    </row>
    <row r="594" s="187" customFormat="1" ht="16.05" customHeight="1" spans="1:16">
      <c r="A594" s="241">
        <v>20807</v>
      </c>
      <c r="B594" s="219" t="s">
        <v>504</v>
      </c>
      <c r="C594" s="222">
        <v>2165</v>
      </c>
      <c r="D594" s="222">
        <v>1031.74</v>
      </c>
      <c r="E594" s="222">
        <v>1105</v>
      </c>
      <c r="F594" s="223">
        <f t="shared" si="50"/>
        <v>107.100626126737</v>
      </c>
      <c r="G594" s="222">
        <f t="shared" si="51"/>
        <v>-1060</v>
      </c>
      <c r="H594" s="223">
        <f t="shared" si="52"/>
        <v>-48.9607390300231</v>
      </c>
      <c r="I594" s="222">
        <v>1231.07</v>
      </c>
      <c r="J594" s="234">
        <v>0</v>
      </c>
      <c r="K594" s="235">
        <v>1076</v>
      </c>
      <c r="L594" s="235">
        <v>155.07</v>
      </c>
      <c r="M594" s="222">
        <f t="shared" si="49"/>
        <v>199.33</v>
      </c>
      <c r="N594" s="223">
        <f t="shared" si="53"/>
        <v>19.3197898695408</v>
      </c>
      <c r="P594" s="194"/>
    </row>
    <row r="595" s="187" customFormat="1" ht="16.05" customHeight="1" spans="1:16">
      <c r="A595" s="241">
        <v>2080701</v>
      </c>
      <c r="B595" s="148" t="s">
        <v>505</v>
      </c>
      <c r="C595" s="222">
        <v>201</v>
      </c>
      <c r="D595" s="222">
        <v>0</v>
      </c>
      <c r="E595" s="222">
        <v>15</v>
      </c>
      <c r="F595" s="223">
        <f t="shared" si="50"/>
        <v>0</v>
      </c>
      <c r="G595" s="222">
        <f t="shared" si="51"/>
        <v>-186</v>
      </c>
      <c r="H595" s="223">
        <f t="shared" si="52"/>
        <v>-92.5373134328358</v>
      </c>
      <c r="I595" s="222">
        <v>0</v>
      </c>
      <c r="J595" s="234">
        <v>0</v>
      </c>
      <c r="K595" s="235">
        <v>0</v>
      </c>
      <c r="L595" s="235">
        <v>0</v>
      </c>
      <c r="M595" s="222">
        <f t="shared" si="49"/>
        <v>0</v>
      </c>
      <c r="N595" s="223">
        <f t="shared" si="53"/>
        <v>0</v>
      </c>
      <c r="P595" s="194"/>
    </row>
    <row r="596" s="187" customFormat="1" ht="16.05" customHeight="1" spans="1:16">
      <c r="A596" s="241">
        <v>2080702</v>
      </c>
      <c r="B596" s="148" t="s">
        <v>506</v>
      </c>
      <c r="C596" s="222">
        <v>0</v>
      </c>
      <c r="D596" s="222">
        <v>0</v>
      </c>
      <c r="E596" s="222">
        <v>75</v>
      </c>
      <c r="F596" s="223">
        <f t="shared" si="50"/>
        <v>0</v>
      </c>
      <c r="G596" s="222">
        <f t="shared" si="51"/>
        <v>75</v>
      </c>
      <c r="H596" s="223">
        <f t="shared" si="52"/>
        <v>0</v>
      </c>
      <c r="I596" s="222">
        <v>0</v>
      </c>
      <c r="J596" s="234">
        <v>0</v>
      </c>
      <c r="K596" s="235">
        <v>0</v>
      </c>
      <c r="L596" s="235">
        <v>0</v>
      </c>
      <c r="M596" s="222">
        <f t="shared" si="49"/>
        <v>0</v>
      </c>
      <c r="N596" s="223">
        <f t="shared" si="53"/>
        <v>0</v>
      </c>
      <c r="P596" s="194"/>
    </row>
    <row r="597" s="187" customFormat="1" ht="16.05" customHeight="1" spans="1:16">
      <c r="A597" s="241">
        <v>2080704</v>
      </c>
      <c r="B597" s="148" t="s">
        <v>507</v>
      </c>
      <c r="C597" s="222">
        <v>805</v>
      </c>
      <c r="D597" s="222">
        <v>0</v>
      </c>
      <c r="E597" s="222">
        <v>455</v>
      </c>
      <c r="F597" s="223">
        <f t="shared" si="50"/>
        <v>0</v>
      </c>
      <c r="G597" s="222">
        <f t="shared" si="51"/>
        <v>-350</v>
      </c>
      <c r="H597" s="223">
        <f t="shared" si="52"/>
        <v>-43.4782608695652</v>
      </c>
      <c r="I597" s="222">
        <v>0</v>
      </c>
      <c r="J597" s="234">
        <v>0</v>
      </c>
      <c r="K597" s="235">
        <v>0</v>
      </c>
      <c r="L597" s="235">
        <v>0</v>
      </c>
      <c r="M597" s="222"/>
      <c r="N597" s="223">
        <f t="shared" si="53"/>
        <v>0</v>
      </c>
      <c r="P597" s="194"/>
    </row>
    <row r="598" s="187" customFormat="1" ht="16.05" customHeight="1" spans="1:16">
      <c r="A598" s="241">
        <v>2080705</v>
      </c>
      <c r="B598" s="148" t="s">
        <v>508</v>
      </c>
      <c r="C598" s="222">
        <v>740</v>
      </c>
      <c r="D598" s="222">
        <v>0</v>
      </c>
      <c r="E598" s="222">
        <v>463</v>
      </c>
      <c r="F598" s="223">
        <f t="shared" si="50"/>
        <v>0</v>
      </c>
      <c r="G598" s="222">
        <f t="shared" si="51"/>
        <v>-277</v>
      </c>
      <c r="H598" s="223">
        <f t="shared" si="52"/>
        <v>-37.4324324324324</v>
      </c>
      <c r="I598" s="222">
        <v>101.72</v>
      </c>
      <c r="J598" s="234">
        <v>0</v>
      </c>
      <c r="K598" s="235">
        <v>0</v>
      </c>
      <c r="L598" s="235">
        <v>101.72</v>
      </c>
      <c r="M598" s="222">
        <f t="shared" ref="M598:M661" si="54">I598-D598</f>
        <v>101.72</v>
      </c>
      <c r="N598" s="223">
        <f t="shared" si="53"/>
        <v>0</v>
      </c>
      <c r="P598" s="194"/>
    </row>
    <row r="599" s="187" customFormat="1" ht="16.05" customHeight="1" spans="1:16">
      <c r="A599" s="241">
        <v>2080709</v>
      </c>
      <c r="B599" s="148" t="s">
        <v>509</v>
      </c>
      <c r="C599" s="222">
        <v>0</v>
      </c>
      <c r="D599" s="222">
        <v>0</v>
      </c>
      <c r="E599" s="222">
        <v>0</v>
      </c>
      <c r="F599" s="223">
        <f t="shared" si="50"/>
        <v>0</v>
      </c>
      <c r="G599" s="222">
        <f t="shared" si="51"/>
        <v>0</v>
      </c>
      <c r="H599" s="223">
        <f t="shared" si="52"/>
        <v>0</v>
      </c>
      <c r="I599" s="222">
        <v>0</v>
      </c>
      <c r="J599" s="234">
        <v>0</v>
      </c>
      <c r="K599" s="235">
        <v>0</v>
      </c>
      <c r="L599" s="235">
        <v>0</v>
      </c>
      <c r="M599" s="222">
        <f t="shared" si="54"/>
        <v>0</v>
      </c>
      <c r="N599" s="223">
        <f t="shared" si="53"/>
        <v>0</v>
      </c>
      <c r="P599" s="194"/>
    </row>
    <row r="600" s="187" customFormat="1" ht="16.05" customHeight="1" spans="1:16">
      <c r="A600" s="241">
        <v>2080711</v>
      </c>
      <c r="B600" s="148" t="s">
        <v>510</v>
      </c>
      <c r="C600" s="222">
        <v>0</v>
      </c>
      <c r="D600" s="222">
        <v>0</v>
      </c>
      <c r="E600" s="222">
        <v>0</v>
      </c>
      <c r="F600" s="223">
        <f t="shared" si="50"/>
        <v>0</v>
      </c>
      <c r="G600" s="222">
        <f t="shared" si="51"/>
        <v>0</v>
      </c>
      <c r="H600" s="223">
        <f t="shared" si="52"/>
        <v>0</v>
      </c>
      <c r="I600" s="222">
        <v>0</v>
      </c>
      <c r="J600" s="234">
        <v>0</v>
      </c>
      <c r="K600" s="235">
        <v>0</v>
      </c>
      <c r="L600" s="235">
        <v>0</v>
      </c>
      <c r="M600" s="222">
        <f t="shared" si="54"/>
        <v>0</v>
      </c>
      <c r="N600" s="223">
        <f t="shared" si="53"/>
        <v>0</v>
      </c>
      <c r="P600" s="194"/>
    </row>
    <row r="601" s="187" customFormat="1" ht="16.05" customHeight="1" spans="1:16">
      <c r="A601" s="241">
        <v>2080712</v>
      </c>
      <c r="B601" s="148" t="s">
        <v>511</v>
      </c>
      <c r="C601" s="222">
        <v>0</v>
      </c>
      <c r="D601" s="222">
        <v>0</v>
      </c>
      <c r="E601" s="222">
        <v>0</v>
      </c>
      <c r="F601" s="223">
        <f t="shared" si="50"/>
        <v>0</v>
      </c>
      <c r="G601" s="222">
        <f t="shared" si="51"/>
        <v>0</v>
      </c>
      <c r="H601" s="223">
        <f t="shared" si="52"/>
        <v>0</v>
      </c>
      <c r="I601" s="222">
        <v>0</v>
      </c>
      <c r="J601" s="234">
        <v>0</v>
      </c>
      <c r="K601" s="235">
        <v>0</v>
      </c>
      <c r="L601" s="235">
        <v>0</v>
      </c>
      <c r="M601" s="222">
        <f t="shared" si="54"/>
        <v>0</v>
      </c>
      <c r="N601" s="223">
        <f t="shared" si="53"/>
        <v>0</v>
      </c>
      <c r="P601" s="194"/>
    </row>
    <row r="602" s="187" customFormat="1" ht="16.05" customHeight="1" spans="1:16">
      <c r="A602" s="241">
        <v>2080713</v>
      </c>
      <c r="B602" s="148" t="s">
        <v>512</v>
      </c>
      <c r="C602" s="222">
        <v>0</v>
      </c>
      <c r="D602" s="222">
        <v>0</v>
      </c>
      <c r="E602" s="222">
        <v>0</v>
      </c>
      <c r="F602" s="223">
        <f t="shared" si="50"/>
        <v>0</v>
      </c>
      <c r="G602" s="222">
        <f t="shared" si="51"/>
        <v>0</v>
      </c>
      <c r="H602" s="223">
        <f t="shared" si="52"/>
        <v>0</v>
      </c>
      <c r="I602" s="222">
        <v>0</v>
      </c>
      <c r="J602" s="234">
        <v>0</v>
      </c>
      <c r="K602" s="235">
        <v>0</v>
      </c>
      <c r="L602" s="235">
        <v>0</v>
      </c>
      <c r="M602" s="222">
        <f t="shared" si="54"/>
        <v>0</v>
      </c>
      <c r="N602" s="223">
        <f t="shared" si="53"/>
        <v>0</v>
      </c>
      <c r="P602" s="194"/>
    </row>
    <row r="603" s="187" customFormat="1" ht="16.05" customHeight="1" spans="1:16">
      <c r="A603" s="241">
        <v>2080799</v>
      </c>
      <c r="B603" s="148" t="s">
        <v>513</v>
      </c>
      <c r="C603" s="222">
        <v>419</v>
      </c>
      <c r="D603" s="222">
        <v>1031.74</v>
      </c>
      <c r="E603" s="222">
        <v>97</v>
      </c>
      <c r="F603" s="223">
        <f t="shared" si="50"/>
        <v>9.40159342470002</v>
      </c>
      <c r="G603" s="222">
        <f t="shared" si="51"/>
        <v>-322</v>
      </c>
      <c r="H603" s="223">
        <f t="shared" si="52"/>
        <v>-76.8496420047733</v>
      </c>
      <c r="I603" s="222">
        <v>1129.35</v>
      </c>
      <c r="J603" s="234">
        <v>0</v>
      </c>
      <c r="K603" s="235">
        <v>1076</v>
      </c>
      <c r="L603" s="235">
        <v>53.35</v>
      </c>
      <c r="M603" s="222">
        <f t="shared" si="54"/>
        <v>97.6099999999999</v>
      </c>
      <c r="N603" s="223">
        <f t="shared" si="53"/>
        <v>9.46071684726771</v>
      </c>
      <c r="P603" s="194"/>
    </row>
    <row r="604" s="187" customFormat="1" ht="16.05" customHeight="1" spans="1:16">
      <c r="A604" s="241">
        <v>20808</v>
      </c>
      <c r="B604" s="219" t="s">
        <v>514</v>
      </c>
      <c r="C604" s="222">
        <v>3050</v>
      </c>
      <c r="D604" s="222">
        <v>1337.53</v>
      </c>
      <c r="E604" s="222">
        <v>1990</v>
      </c>
      <c r="F604" s="223">
        <f t="shared" si="50"/>
        <v>148.781709569131</v>
      </c>
      <c r="G604" s="222">
        <f t="shared" si="51"/>
        <v>-1060</v>
      </c>
      <c r="H604" s="223">
        <f t="shared" si="52"/>
        <v>-34.7540983606557</v>
      </c>
      <c r="I604" s="222">
        <v>2414.97</v>
      </c>
      <c r="J604" s="234">
        <v>37</v>
      </c>
      <c r="K604" s="235">
        <v>1949.42</v>
      </c>
      <c r="L604" s="235">
        <v>428.55</v>
      </c>
      <c r="M604" s="222">
        <f t="shared" si="54"/>
        <v>1077.44</v>
      </c>
      <c r="N604" s="223">
        <f t="shared" si="53"/>
        <v>80.5544548533491</v>
      </c>
      <c r="P604" s="194"/>
    </row>
    <row r="605" s="187" customFormat="1" ht="16.05" customHeight="1" spans="1:16">
      <c r="A605" s="241">
        <v>2080801</v>
      </c>
      <c r="B605" s="148" t="s">
        <v>515</v>
      </c>
      <c r="C605" s="222">
        <v>52</v>
      </c>
      <c r="D605" s="222">
        <v>1</v>
      </c>
      <c r="E605" s="222">
        <v>54</v>
      </c>
      <c r="F605" s="223">
        <f t="shared" si="50"/>
        <v>5400</v>
      </c>
      <c r="G605" s="222">
        <f t="shared" si="51"/>
        <v>2</v>
      </c>
      <c r="H605" s="223">
        <f t="shared" si="52"/>
        <v>3.84615384615385</v>
      </c>
      <c r="I605" s="222">
        <v>1</v>
      </c>
      <c r="J605" s="234">
        <v>1</v>
      </c>
      <c r="K605" s="235">
        <v>0</v>
      </c>
      <c r="L605" s="235">
        <v>0</v>
      </c>
      <c r="M605" s="222">
        <f t="shared" si="54"/>
        <v>0</v>
      </c>
      <c r="N605" s="223">
        <f t="shared" si="53"/>
        <v>0</v>
      </c>
      <c r="P605" s="194"/>
    </row>
    <row r="606" s="187" customFormat="1" ht="16.05" customHeight="1" spans="1:16">
      <c r="A606" s="241">
        <v>2080802</v>
      </c>
      <c r="B606" s="148" t="s">
        <v>516</v>
      </c>
      <c r="C606" s="222">
        <v>260</v>
      </c>
      <c r="D606" s="222">
        <v>8</v>
      </c>
      <c r="E606" s="222">
        <v>273</v>
      </c>
      <c r="F606" s="223">
        <f t="shared" si="50"/>
        <v>3412.5</v>
      </c>
      <c r="G606" s="222">
        <f t="shared" si="51"/>
        <v>13</v>
      </c>
      <c r="H606" s="223">
        <f t="shared" si="52"/>
        <v>5</v>
      </c>
      <c r="I606" s="222">
        <v>24.33</v>
      </c>
      <c r="J606" s="234">
        <v>8</v>
      </c>
      <c r="K606" s="235">
        <v>0</v>
      </c>
      <c r="L606" s="235">
        <v>16.33</v>
      </c>
      <c r="M606" s="222">
        <f t="shared" si="54"/>
        <v>16.33</v>
      </c>
      <c r="N606" s="223">
        <f t="shared" si="53"/>
        <v>204.125</v>
      </c>
      <c r="P606" s="194"/>
    </row>
    <row r="607" s="187" customFormat="1" ht="16.05" customHeight="1" spans="1:16">
      <c r="A607" s="241">
        <v>2080803</v>
      </c>
      <c r="B607" s="148" t="s">
        <v>517</v>
      </c>
      <c r="C607" s="222">
        <v>1339</v>
      </c>
      <c r="D607" s="222">
        <v>1299.47</v>
      </c>
      <c r="E607" s="222">
        <v>1204</v>
      </c>
      <c r="F607" s="223">
        <f t="shared" si="50"/>
        <v>92.6531585954274</v>
      </c>
      <c r="G607" s="222">
        <f t="shared" si="51"/>
        <v>-135</v>
      </c>
      <c r="H607" s="223">
        <f t="shared" si="52"/>
        <v>-10.0821508588499</v>
      </c>
      <c r="I607" s="222">
        <v>2</v>
      </c>
      <c r="J607" s="234">
        <v>2</v>
      </c>
      <c r="K607" s="235">
        <v>0</v>
      </c>
      <c r="L607" s="235">
        <v>0</v>
      </c>
      <c r="M607" s="222">
        <f t="shared" si="54"/>
        <v>-1297.47</v>
      </c>
      <c r="N607" s="223">
        <f t="shared" si="53"/>
        <v>-99.8460910986787</v>
      </c>
      <c r="P607" s="194"/>
    </row>
    <row r="608" s="187" customFormat="1" ht="16.05" customHeight="1" spans="1:16">
      <c r="A608" s="241">
        <v>2080804</v>
      </c>
      <c r="B608" s="148" t="s">
        <v>518</v>
      </c>
      <c r="C608" s="222">
        <v>0</v>
      </c>
      <c r="D608" s="222"/>
      <c r="E608" s="222"/>
      <c r="F608" s="223">
        <f t="shared" si="50"/>
        <v>0</v>
      </c>
      <c r="G608" s="222">
        <f t="shared" si="51"/>
        <v>0</v>
      </c>
      <c r="H608" s="223">
        <f t="shared" si="52"/>
        <v>0</v>
      </c>
      <c r="I608" s="222"/>
      <c r="J608" s="234"/>
      <c r="K608" s="235"/>
      <c r="L608" s="235"/>
      <c r="M608" s="222">
        <f t="shared" si="54"/>
        <v>0</v>
      </c>
      <c r="N608" s="223">
        <f t="shared" si="53"/>
        <v>0</v>
      </c>
      <c r="P608" s="194"/>
    </row>
    <row r="609" s="187" customFormat="1" ht="16.05" customHeight="1" spans="1:16">
      <c r="A609" s="241">
        <v>2080805</v>
      </c>
      <c r="B609" s="148" t="s">
        <v>519</v>
      </c>
      <c r="C609" s="222">
        <v>813</v>
      </c>
      <c r="D609" s="222">
        <v>2.41</v>
      </c>
      <c r="E609" s="222">
        <v>143</v>
      </c>
      <c r="F609" s="223">
        <f t="shared" si="50"/>
        <v>5933.60995850622</v>
      </c>
      <c r="G609" s="222">
        <f t="shared" si="51"/>
        <v>-670</v>
      </c>
      <c r="H609" s="223">
        <f t="shared" si="52"/>
        <v>-82.4108241082411</v>
      </c>
      <c r="I609" s="222">
        <v>306.4</v>
      </c>
      <c r="J609" s="234">
        <v>0</v>
      </c>
      <c r="K609" s="235">
        <v>0</v>
      </c>
      <c r="L609" s="235">
        <v>306.4</v>
      </c>
      <c r="M609" s="222">
        <f t="shared" si="54"/>
        <v>303.99</v>
      </c>
      <c r="N609" s="223">
        <f t="shared" si="53"/>
        <v>12613.6929460581</v>
      </c>
      <c r="P609" s="194"/>
    </row>
    <row r="610" s="187" customFormat="1" ht="16.05" customHeight="1" spans="1:16">
      <c r="A610" s="241">
        <v>2080806</v>
      </c>
      <c r="B610" s="148" t="s">
        <v>520</v>
      </c>
      <c r="C610" s="222">
        <v>260</v>
      </c>
      <c r="D610" s="222">
        <v>0</v>
      </c>
      <c r="E610" s="222">
        <v>273</v>
      </c>
      <c r="F610" s="223">
        <f t="shared" si="50"/>
        <v>0</v>
      </c>
      <c r="G610" s="222">
        <f t="shared" si="51"/>
        <v>13</v>
      </c>
      <c r="H610" s="223">
        <f t="shared" si="52"/>
        <v>5</v>
      </c>
      <c r="I610" s="222">
        <v>7.11</v>
      </c>
      <c r="J610" s="234">
        <v>0</v>
      </c>
      <c r="K610" s="235">
        <v>0</v>
      </c>
      <c r="L610" s="235">
        <v>7.11</v>
      </c>
      <c r="M610" s="222">
        <f t="shared" si="54"/>
        <v>7.11</v>
      </c>
      <c r="N610" s="223">
        <f t="shared" si="53"/>
        <v>0</v>
      </c>
      <c r="P610" s="194"/>
    </row>
    <row r="611" s="187" customFormat="1" ht="16.05" customHeight="1" spans="1:16">
      <c r="A611" s="241">
        <v>2080899</v>
      </c>
      <c r="B611" s="148" t="s">
        <v>521</v>
      </c>
      <c r="C611" s="222">
        <v>326</v>
      </c>
      <c r="D611" s="222">
        <v>26.65</v>
      </c>
      <c r="E611" s="222">
        <v>43</v>
      </c>
      <c r="F611" s="223">
        <f t="shared" si="50"/>
        <v>161.350844277674</v>
      </c>
      <c r="G611" s="222">
        <f t="shared" si="51"/>
        <v>-283</v>
      </c>
      <c r="H611" s="223">
        <f t="shared" si="52"/>
        <v>-86.8098159509202</v>
      </c>
      <c r="I611" s="222">
        <v>2074.13</v>
      </c>
      <c r="J611" s="234">
        <v>26</v>
      </c>
      <c r="K611" s="235">
        <v>1949.42</v>
      </c>
      <c r="L611" s="235">
        <v>98.71</v>
      </c>
      <c r="M611" s="222">
        <f t="shared" si="54"/>
        <v>2047.48</v>
      </c>
      <c r="N611" s="223">
        <f t="shared" si="53"/>
        <v>7682.85178236398</v>
      </c>
      <c r="P611" s="194"/>
    </row>
    <row r="612" s="187" customFormat="1" ht="16.05" customHeight="1" spans="1:16">
      <c r="A612" s="241">
        <v>20809</v>
      </c>
      <c r="B612" s="219" t="s">
        <v>522</v>
      </c>
      <c r="C612" s="222">
        <v>97</v>
      </c>
      <c r="D612" s="222">
        <v>121.86</v>
      </c>
      <c r="E612" s="222">
        <v>100</v>
      </c>
      <c r="F612" s="223">
        <f t="shared" si="50"/>
        <v>82.0613819136714</v>
      </c>
      <c r="G612" s="222">
        <f t="shared" si="51"/>
        <v>3</v>
      </c>
      <c r="H612" s="223">
        <f t="shared" si="52"/>
        <v>3.09278350515464</v>
      </c>
      <c r="I612" s="222">
        <v>187.67</v>
      </c>
      <c r="J612" s="234">
        <v>60</v>
      </c>
      <c r="K612" s="235">
        <v>117.92</v>
      </c>
      <c r="L612" s="235">
        <v>9.75</v>
      </c>
      <c r="M612" s="222">
        <f t="shared" si="54"/>
        <v>65.81</v>
      </c>
      <c r="N612" s="223">
        <f t="shared" si="53"/>
        <v>54.0045954373872</v>
      </c>
      <c r="P612" s="194"/>
    </row>
    <row r="613" s="187" customFormat="1" ht="16.05" customHeight="1" spans="1:16">
      <c r="A613" s="241">
        <v>2080901</v>
      </c>
      <c r="B613" s="148" t="s">
        <v>523</v>
      </c>
      <c r="C613" s="222">
        <v>30</v>
      </c>
      <c r="D613" s="222">
        <v>30</v>
      </c>
      <c r="E613" s="222">
        <v>8</v>
      </c>
      <c r="F613" s="223">
        <f t="shared" si="50"/>
        <v>26.6666666666667</v>
      </c>
      <c r="G613" s="222">
        <f t="shared" si="51"/>
        <v>-22</v>
      </c>
      <c r="H613" s="223">
        <f t="shared" si="52"/>
        <v>-73.3333333333333</v>
      </c>
      <c r="I613" s="222">
        <v>120</v>
      </c>
      <c r="J613" s="234">
        <v>30</v>
      </c>
      <c r="K613" s="235">
        <v>90</v>
      </c>
      <c r="L613" s="235">
        <v>0</v>
      </c>
      <c r="M613" s="222">
        <f t="shared" si="54"/>
        <v>90</v>
      </c>
      <c r="N613" s="223">
        <f t="shared" si="53"/>
        <v>300</v>
      </c>
      <c r="P613" s="194"/>
    </row>
    <row r="614" s="187" customFormat="1" ht="16.05" customHeight="1" spans="1:16">
      <c r="A614" s="241">
        <v>2080902</v>
      </c>
      <c r="B614" s="148" t="s">
        <v>524</v>
      </c>
      <c r="C614" s="222">
        <v>11</v>
      </c>
      <c r="D614" s="222">
        <v>17.88</v>
      </c>
      <c r="E614" s="222">
        <v>10</v>
      </c>
      <c r="F614" s="223">
        <f t="shared" si="50"/>
        <v>55.9284116331096</v>
      </c>
      <c r="G614" s="222">
        <f t="shared" si="51"/>
        <v>-1</v>
      </c>
      <c r="H614" s="223">
        <f t="shared" si="52"/>
        <v>-9.09090909090909</v>
      </c>
      <c r="I614" s="222">
        <v>5.37</v>
      </c>
      <c r="J614" s="234">
        <v>0</v>
      </c>
      <c r="K614" s="235">
        <v>0.06</v>
      </c>
      <c r="L614" s="235">
        <v>5.31</v>
      </c>
      <c r="M614" s="222">
        <f t="shared" si="54"/>
        <v>-12.51</v>
      </c>
      <c r="N614" s="223">
        <f t="shared" si="53"/>
        <v>-69.9664429530201</v>
      </c>
      <c r="P614" s="194"/>
    </row>
    <row r="615" s="187" customFormat="1" ht="16.05" customHeight="1" spans="1:16">
      <c r="A615" s="241">
        <v>2080903</v>
      </c>
      <c r="B615" s="148" t="s">
        <v>525</v>
      </c>
      <c r="C615" s="222">
        <v>0</v>
      </c>
      <c r="D615" s="222">
        <v>4.43</v>
      </c>
      <c r="E615" s="222">
        <v>1</v>
      </c>
      <c r="F615" s="223">
        <f t="shared" si="50"/>
        <v>22.5733634311512</v>
      </c>
      <c r="G615" s="222">
        <f t="shared" si="51"/>
        <v>1</v>
      </c>
      <c r="H615" s="223">
        <f t="shared" si="52"/>
        <v>0</v>
      </c>
      <c r="I615" s="222">
        <v>4.44</v>
      </c>
      <c r="J615" s="234">
        <v>0</v>
      </c>
      <c r="K615" s="235">
        <v>0</v>
      </c>
      <c r="L615" s="235">
        <v>4.44</v>
      </c>
      <c r="M615" s="222">
        <f t="shared" si="54"/>
        <v>0.0100000000000007</v>
      </c>
      <c r="N615" s="223">
        <f t="shared" si="53"/>
        <v>0.225733634311528</v>
      </c>
      <c r="P615" s="194"/>
    </row>
    <row r="616" s="187" customFormat="1" ht="16.05" customHeight="1" spans="1:16">
      <c r="A616" s="241">
        <v>2080904</v>
      </c>
      <c r="B616" s="148" t="s">
        <v>526</v>
      </c>
      <c r="C616" s="222">
        <v>0</v>
      </c>
      <c r="D616" s="222">
        <v>0</v>
      </c>
      <c r="E616" s="222">
        <v>0</v>
      </c>
      <c r="F616" s="223">
        <f t="shared" si="50"/>
        <v>0</v>
      </c>
      <c r="G616" s="222">
        <f t="shared" si="51"/>
        <v>0</v>
      </c>
      <c r="H616" s="223">
        <f t="shared" si="52"/>
        <v>0</v>
      </c>
      <c r="I616" s="222">
        <v>0</v>
      </c>
      <c r="J616" s="234">
        <v>0</v>
      </c>
      <c r="K616" s="235">
        <v>0</v>
      </c>
      <c r="L616" s="235">
        <v>0</v>
      </c>
      <c r="M616" s="222">
        <f t="shared" si="54"/>
        <v>0</v>
      </c>
      <c r="N616" s="223">
        <f t="shared" si="53"/>
        <v>0</v>
      </c>
      <c r="P616" s="194"/>
    </row>
    <row r="617" s="187" customFormat="1" ht="16.05" customHeight="1" spans="1:16">
      <c r="A617" s="241">
        <v>2080905</v>
      </c>
      <c r="B617" s="148" t="s">
        <v>527</v>
      </c>
      <c r="C617" s="222">
        <v>13</v>
      </c>
      <c r="D617" s="222">
        <v>32.55</v>
      </c>
      <c r="E617" s="222">
        <v>66</v>
      </c>
      <c r="F617" s="223">
        <f t="shared" si="50"/>
        <v>202.764976958525</v>
      </c>
      <c r="G617" s="222">
        <f t="shared" si="51"/>
        <v>53</v>
      </c>
      <c r="H617" s="223">
        <f t="shared" si="52"/>
        <v>407.692307692308</v>
      </c>
      <c r="I617" s="222">
        <v>15</v>
      </c>
      <c r="J617" s="234">
        <v>15</v>
      </c>
      <c r="K617" s="235">
        <v>0</v>
      </c>
      <c r="L617" s="235">
        <v>0</v>
      </c>
      <c r="M617" s="222">
        <f t="shared" si="54"/>
        <v>-17.55</v>
      </c>
      <c r="N617" s="223">
        <f t="shared" si="53"/>
        <v>-53.9170506912442</v>
      </c>
      <c r="P617" s="194"/>
    </row>
    <row r="618" s="187" customFormat="1" ht="16.05" customHeight="1" spans="1:16">
      <c r="A618" s="241">
        <v>2080999</v>
      </c>
      <c r="B618" s="148" t="s">
        <v>528</v>
      </c>
      <c r="C618" s="222">
        <v>43</v>
      </c>
      <c r="D618" s="222">
        <v>37</v>
      </c>
      <c r="E618" s="222">
        <v>15</v>
      </c>
      <c r="F618" s="223">
        <f t="shared" si="50"/>
        <v>40.5405405405405</v>
      </c>
      <c r="G618" s="222">
        <f t="shared" si="51"/>
        <v>-28</v>
      </c>
      <c r="H618" s="223">
        <f t="shared" si="52"/>
        <v>-65.1162790697674</v>
      </c>
      <c r="I618" s="222">
        <v>42.86</v>
      </c>
      <c r="J618" s="234">
        <v>15</v>
      </c>
      <c r="K618" s="235">
        <v>27.86</v>
      </c>
      <c r="L618" s="235">
        <v>0</v>
      </c>
      <c r="M618" s="222">
        <f t="shared" si="54"/>
        <v>5.86</v>
      </c>
      <c r="N618" s="223">
        <f t="shared" si="53"/>
        <v>15.8378378378378</v>
      </c>
      <c r="P618" s="194"/>
    </row>
    <row r="619" s="187" customFormat="1" ht="16.05" customHeight="1" spans="1:16">
      <c r="A619" s="241">
        <v>20810</v>
      </c>
      <c r="B619" s="219" t="s">
        <v>529</v>
      </c>
      <c r="C619" s="222">
        <v>1625</v>
      </c>
      <c r="D619" s="222">
        <v>1931.4</v>
      </c>
      <c r="E619" s="222">
        <v>1571</v>
      </c>
      <c r="F619" s="223">
        <f t="shared" si="50"/>
        <v>81.3399606503055</v>
      </c>
      <c r="G619" s="222">
        <f t="shared" si="51"/>
        <v>-54</v>
      </c>
      <c r="H619" s="223">
        <f t="shared" si="52"/>
        <v>-3.32307692307692</v>
      </c>
      <c r="I619" s="222">
        <v>7142.16</v>
      </c>
      <c r="J619" s="234">
        <v>1098.14</v>
      </c>
      <c r="K619" s="235">
        <v>0.87</v>
      </c>
      <c r="L619" s="235">
        <v>6043.15</v>
      </c>
      <c r="M619" s="222">
        <f t="shared" si="54"/>
        <v>5210.76</v>
      </c>
      <c r="N619" s="223">
        <f t="shared" si="53"/>
        <v>269.791860826344</v>
      </c>
      <c r="P619" s="194"/>
    </row>
    <row r="620" s="187" customFormat="1" ht="16.05" customHeight="1" spans="1:16">
      <c r="A620" s="241">
        <v>2081001</v>
      </c>
      <c r="B620" s="148" t="s">
        <v>530</v>
      </c>
      <c r="C620" s="222">
        <v>112</v>
      </c>
      <c r="D620" s="222">
        <v>25</v>
      </c>
      <c r="E620" s="222">
        <v>178</v>
      </c>
      <c r="F620" s="223">
        <f t="shared" si="50"/>
        <v>712</v>
      </c>
      <c r="G620" s="222">
        <f t="shared" si="51"/>
        <v>66</v>
      </c>
      <c r="H620" s="223">
        <f t="shared" si="52"/>
        <v>58.9285714285714</v>
      </c>
      <c r="I620" s="222">
        <v>30</v>
      </c>
      <c r="J620" s="234">
        <v>30</v>
      </c>
      <c r="K620" s="235">
        <v>0</v>
      </c>
      <c r="L620" s="235">
        <v>0</v>
      </c>
      <c r="M620" s="222">
        <f t="shared" si="54"/>
        <v>5</v>
      </c>
      <c r="N620" s="223">
        <f t="shared" si="53"/>
        <v>20</v>
      </c>
      <c r="P620" s="194"/>
    </row>
    <row r="621" s="187" customFormat="1" ht="16.05" customHeight="1" spans="1:16">
      <c r="A621" s="241">
        <v>2081002</v>
      </c>
      <c r="B621" s="148" t="s">
        <v>531</v>
      </c>
      <c r="C621" s="222">
        <v>718</v>
      </c>
      <c r="D621" s="222">
        <v>683.55</v>
      </c>
      <c r="E621" s="222">
        <v>926</v>
      </c>
      <c r="F621" s="223">
        <f t="shared" si="50"/>
        <v>135.469241460025</v>
      </c>
      <c r="G621" s="222">
        <f t="shared" si="51"/>
        <v>208</v>
      </c>
      <c r="H621" s="223">
        <f t="shared" si="52"/>
        <v>28.9693593314763</v>
      </c>
      <c r="I621" s="222">
        <v>700</v>
      </c>
      <c r="J621" s="234">
        <v>700</v>
      </c>
      <c r="K621" s="235">
        <v>0</v>
      </c>
      <c r="L621" s="235">
        <v>0</v>
      </c>
      <c r="M621" s="222">
        <f t="shared" si="54"/>
        <v>16.45</v>
      </c>
      <c r="N621" s="223">
        <f t="shared" si="53"/>
        <v>2.40655401945725</v>
      </c>
      <c r="P621" s="194"/>
    </row>
    <row r="622" s="187" customFormat="1" ht="16.05" customHeight="1" spans="1:16">
      <c r="A622" s="241">
        <v>2081003</v>
      </c>
      <c r="B622" s="148" t="s">
        <v>532</v>
      </c>
      <c r="C622" s="222">
        <v>0</v>
      </c>
      <c r="D622" s="222">
        <v>0</v>
      </c>
      <c r="E622" s="222">
        <v>0</v>
      </c>
      <c r="F622" s="223">
        <f t="shared" si="50"/>
        <v>0</v>
      </c>
      <c r="G622" s="222">
        <f t="shared" si="51"/>
        <v>0</v>
      </c>
      <c r="H622" s="223">
        <f t="shared" si="52"/>
        <v>0</v>
      </c>
      <c r="I622" s="222">
        <v>0</v>
      </c>
      <c r="J622" s="234">
        <v>0</v>
      </c>
      <c r="K622" s="235">
        <v>0</v>
      </c>
      <c r="L622" s="235">
        <v>0</v>
      </c>
      <c r="M622" s="222">
        <f t="shared" si="54"/>
        <v>0</v>
      </c>
      <c r="N622" s="223">
        <f t="shared" si="53"/>
        <v>0</v>
      </c>
      <c r="P622" s="194"/>
    </row>
    <row r="623" s="187" customFormat="1" ht="16.05" customHeight="1" spans="1:16">
      <c r="A623" s="241">
        <v>2081004</v>
      </c>
      <c r="B623" s="148" t="s">
        <v>533</v>
      </c>
      <c r="C623" s="222">
        <v>25</v>
      </c>
      <c r="D623" s="222">
        <v>30</v>
      </c>
      <c r="E623" s="222">
        <v>42</v>
      </c>
      <c r="F623" s="223">
        <f t="shared" si="50"/>
        <v>140</v>
      </c>
      <c r="G623" s="222">
        <f t="shared" si="51"/>
        <v>17</v>
      </c>
      <c r="H623" s="223">
        <f t="shared" si="52"/>
        <v>68</v>
      </c>
      <c r="I623" s="222">
        <v>30</v>
      </c>
      <c r="J623" s="234">
        <v>30</v>
      </c>
      <c r="K623" s="235">
        <v>0</v>
      </c>
      <c r="L623" s="235">
        <v>0</v>
      </c>
      <c r="M623" s="222">
        <f t="shared" si="54"/>
        <v>0</v>
      </c>
      <c r="N623" s="223">
        <f t="shared" si="53"/>
        <v>0</v>
      </c>
      <c r="P623" s="194"/>
    </row>
    <row r="624" s="187" customFormat="1" ht="16.05" customHeight="1" spans="1:16">
      <c r="A624" s="241">
        <v>2081005</v>
      </c>
      <c r="B624" s="148" t="s">
        <v>534</v>
      </c>
      <c r="C624" s="222">
        <v>194</v>
      </c>
      <c r="D624" s="222">
        <v>313.55</v>
      </c>
      <c r="E624" s="222">
        <v>176</v>
      </c>
      <c r="F624" s="223">
        <f t="shared" si="50"/>
        <v>56.1313985010365</v>
      </c>
      <c r="G624" s="222">
        <f t="shared" si="51"/>
        <v>-18</v>
      </c>
      <c r="H624" s="223">
        <f t="shared" si="52"/>
        <v>-9.27835051546392</v>
      </c>
      <c r="I624" s="222">
        <v>229.14</v>
      </c>
      <c r="J624" s="234">
        <v>229.14</v>
      </c>
      <c r="K624" s="235">
        <v>0</v>
      </c>
      <c r="L624" s="235">
        <v>0</v>
      </c>
      <c r="M624" s="222">
        <f t="shared" si="54"/>
        <v>-84.41</v>
      </c>
      <c r="N624" s="223">
        <f t="shared" si="53"/>
        <v>-26.9207462924573</v>
      </c>
      <c r="P624" s="194"/>
    </row>
    <row r="625" s="187" customFormat="1" ht="16.05" customHeight="1" spans="1:16">
      <c r="A625" s="241">
        <v>2081006</v>
      </c>
      <c r="B625" s="148" t="s">
        <v>535</v>
      </c>
      <c r="C625" s="222">
        <v>157</v>
      </c>
      <c r="D625" s="222">
        <v>667.3</v>
      </c>
      <c r="E625" s="222">
        <v>30</v>
      </c>
      <c r="F625" s="223">
        <f t="shared" si="50"/>
        <v>4.49572905739547</v>
      </c>
      <c r="G625" s="222">
        <f t="shared" si="51"/>
        <v>-127</v>
      </c>
      <c r="H625" s="223">
        <f t="shared" si="52"/>
        <v>-80.8917197452229</v>
      </c>
      <c r="I625" s="222">
        <v>6038.15</v>
      </c>
      <c r="J625" s="234">
        <v>0</v>
      </c>
      <c r="K625" s="235">
        <v>0</v>
      </c>
      <c r="L625" s="235">
        <v>6038.15</v>
      </c>
      <c r="M625" s="222">
        <f t="shared" si="54"/>
        <v>5370.85</v>
      </c>
      <c r="N625" s="223">
        <f t="shared" si="53"/>
        <v>804.862880263749</v>
      </c>
      <c r="P625" s="194"/>
    </row>
    <row r="626" s="187" customFormat="1" ht="16.05" customHeight="1" spans="1:16">
      <c r="A626" s="241">
        <v>2081099</v>
      </c>
      <c r="B626" s="148" t="s">
        <v>536</v>
      </c>
      <c r="C626" s="222">
        <v>419</v>
      </c>
      <c r="D626" s="222">
        <v>212</v>
      </c>
      <c r="E626" s="222">
        <v>219</v>
      </c>
      <c r="F626" s="223">
        <f t="shared" si="50"/>
        <v>103.301886792453</v>
      </c>
      <c r="G626" s="222">
        <f t="shared" si="51"/>
        <v>-200</v>
      </c>
      <c r="H626" s="223">
        <f t="shared" si="52"/>
        <v>-47.7326968973747</v>
      </c>
      <c r="I626" s="222">
        <v>114.87</v>
      </c>
      <c r="J626" s="234">
        <v>109</v>
      </c>
      <c r="K626" s="235">
        <v>0.87</v>
      </c>
      <c r="L626" s="235">
        <v>5</v>
      </c>
      <c r="M626" s="222">
        <f t="shared" si="54"/>
        <v>-97.13</v>
      </c>
      <c r="N626" s="223">
        <f t="shared" si="53"/>
        <v>-45.8160377358491</v>
      </c>
      <c r="P626" s="194"/>
    </row>
    <row r="627" s="187" customFormat="1" ht="16.05" customHeight="1" spans="1:16">
      <c r="A627" s="241">
        <v>20811</v>
      </c>
      <c r="B627" s="219" t="s">
        <v>537</v>
      </c>
      <c r="C627" s="222">
        <v>2344</v>
      </c>
      <c r="D627" s="222">
        <v>884.41</v>
      </c>
      <c r="E627" s="222">
        <v>2475</v>
      </c>
      <c r="F627" s="223">
        <f t="shared" si="50"/>
        <v>279.847582003822</v>
      </c>
      <c r="G627" s="222">
        <f t="shared" si="51"/>
        <v>131</v>
      </c>
      <c r="H627" s="223">
        <f t="shared" si="52"/>
        <v>5.58873720136519</v>
      </c>
      <c r="I627" s="222">
        <v>1277.3</v>
      </c>
      <c r="J627" s="234">
        <v>671.1</v>
      </c>
      <c r="K627" s="235">
        <v>253.96</v>
      </c>
      <c r="L627" s="235">
        <v>352.24</v>
      </c>
      <c r="M627" s="222">
        <f t="shared" si="54"/>
        <v>392.89</v>
      </c>
      <c r="N627" s="223">
        <f t="shared" si="53"/>
        <v>44.4239662599926</v>
      </c>
      <c r="P627" s="194"/>
    </row>
    <row r="628" s="187" customFormat="1" ht="16.05" customHeight="1" spans="1:16">
      <c r="A628" s="241">
        <v>2081101</v>
      </c>
      <c r="B628" s="148" t="s">
        <v>101</v>
      </c>
      <c r="C628" s="222">
        <v>82</v>
      </c>
      <c r="D628" s="222">
        <v>79.28</v>
      </c>
      <c r="E628" s="222">
        <v>96</v>
      </c>
      <c r="F628" s="223">
        <f t="shared" si="50"/>
        <v>121.08980827447</v>
      </c>
      <c r="G628" s="222">
        <f t="shared" si="51"/>
        <v>14</v>
      </c>
      <c r="H628" s="223">
        <f t="shared" si="52"/>
        <v>17.0731707317073</v>
      </c>
      <c r="I628" s="222">
        <v>88.15</v>
      </c>
      <c r="J628" s="234">
        <v>88.15</v>
      </c>
      <c r="K628" s="235">
        <v>0</v>
      </c>
      <c r="L628" s="235">
        <v>0</v>
      </c>
      <c r="M628" s="222">
        <f t="shared" si="54"/>
        <v>8.87</v>
      </c>
      <c r="N628" s="223">
        <f t="shared" si="53"/>
        <v>11.1881937436932</v>
      </c>
      <c r="P628" s="194"/>
    </row>
    <row r="629" s="187" customFormat="1" ht="16.05" customHeight="1" spans="1:16">
      <c r="A629" s="241">
        <v>2081102</v>
      </c>
      <c r="B629" s="148" t="s">
        <v>102</v>
      </c>
      <c r="C629" s="222">
        <v>64</v>
      </c>
      <c r="D629" s="222">
        <v>68.5</v>
      </c>
      <c r="E629" s="222">
        <v>56</v>
      </c>
      <c r="F629" s="223">
        <f t="shared" si="50"/>
        <v>81.7518248175183</v>
      </c>
      <c r="G629" s="222">
        <f t="shared" si="51"/>
        <v>-8</v>
      </c>
      <c r="H629" s="223">
        <f t="shared" si="52"/>
        <v>-12.5</v>
      </c>
      <c r="I629" s="222">
        <v>70.57</v>
      </c>
      <c r="J629" s="234">
        <v>70.57</v>
      </c>
      <c r="K629" s="235">
        <v>0</v>
      </c>
      <c r="L629" s="235">
        <v>0</v>
      </c>
      <c r="M629" s="222">
        <f t="shared" si="54"/>
        <v>2.06999999999999</v>
      </c>
      <c r="N629" s="223">
        <f t="shared" si="53"/>
        <v>3.02189781021897</v>
      </c>
      <c r="P629" s="194"/>
    </row>
    <row r="630" s="187" customFormat="1" ht="16.05" customHeight="1" spans="1:16">
      <c r="A630" s="241">
        <v>2081103</v>
      </c>
      <c r="B630" s="148" t="s">
        <v>103</v>
      </c>
      <c r="C630" s="222">
        <v>0</v>
      </c>
      <c r="D630" s="222">
        <v>0</v>
      </c>
      <c r="E630" s="222">
        <v>0</v>
      </c>
      <c r="F630" s="223">
        <f t="shared" si="50"/>
        <v>0</v>
      </c>
      <c r="G630" s="222">
        <f t="shared" si="51"/>
        <v>0</v>
      </c>
      <c r="H630" s="223">
        <f t="shared" si="52"/>
        <v>0</v>
      </c>
      <c r="I630" s="222">
        <v>0</v>
      </c>
      <c r="J630" s="234">
        <v>0</v>
      </c>
      <c r="K630" s="235">
        <v>0</v>
      </c>
      <c r="L630" s="235">
        <v>0</v>
      </c>
      <c r="M630" s="222">
        <f t="shared" si="54"/>
        <v>0</v>
      </c>
      <c r="N630" s="223">
        <f t="shared" si="53"/>
        <v>0</v>
      </c>
      <c r="P630" s="194"/>
    </row>
    <row r="631" s="187" customFormat="1" ht="16.05" customHeight="1" spans="1:16">
      <c r="A631" s="241">
        <v>2081104</v>
      </c>
      <c r="B631" s="148" t="s">
        <v>538</v>
      </c>
      <c r="C631" s="222">
        <v>279</v>
      </c>
      <c r="D631" s="222">
        <v>49.29</v>
      </c>
      <c r="E631" s="222">
        <v>191</v>
      </c>
      <c r="F631" s="223">
        <f t="shared" si="50"/>
        <v>387.502536011361</v>
      </c>
      <c r="G631" s="222">
        <f t="shared" si="51"/>
        <v>-88</v>
      </c>
      <c r="H631" s="223">
        <f t="shared" si="52"/>
        <v>-31.5412186379928</v>
      </c>
      <c r="I631" s="222">
        <v>263.37</v>
      </c>
      <c r="J631" s="234">
        <v>0</v>
      </c>
      <c r="K631" s="235">
        <v>116</v>
      </c>
      <c r="L631" s="235">
        <v>147.37</v>
      </c>
      <c r="M631" s="222">
        <f t="shared" si="54"/>
        <v>214.08</v>
      </c>
      <c r="N631" s="223">
        <f t="shared" si="53"/>
        <v>434.327449786975</v>
      </c>
      <c r="P631" s="194"/>
    </row>
    <row r="632" s="187" customFormat="1" ht="16.05" customHeight="1" spans="1:16">
      <c r="A632" s="241">
        <v>2081105</v>
      </c>
      <c r="B632" s="148" t="s">
        <v>539</v>
      </c>
      <c r="C632" s="222">
        <v>146</v>
      </c>
      <c r="D632" s="222">
        <v>19.96</v>
      </c>
      <c r="E632" s="222">
        <v>113</v>
      </c>
      <c r="F632" s="223">
        <f t="shared" si="50"/>
        <v>566.132264529058</v>
      </c>
      <c r="G632" s="222">
        <f t="shared" si="51"/>
        <v>-33</v>
      </c>
      <c r="H632" s="223">
        <f t="shared" si="52"/>
        <v>-22.6027397260274</v>
      </c>
      <c r="I632" s="222">
        <v>144.99</v>
      </c>
      <c r="J632" s="234">
        <v>10.22</v>
      </c>
      <c r="K632" s="235">
        <v>92.6</v>
      </c>
      <c r="L632" s="235">
        <v>42.17</v>
      </c>
      <c r="M632" s="222">
        <f t="shared" si="54"/>
        <v>125.03</v>
      </c>
      <c r="N632" s="223">
        <f t="shared" si="53"/>
        <v>626.402805611222</v>
      </c>
      <c r="P632" s="194"/>
    </row>
    <row r="633" s="187" customFormat="1" ht="16.05" customHeight="1" spans="1:16">
      <c r="A633" s="241">
        <v>2081106</v>
      </c>
      <c r="B633" s="148" t="s">
        <v>540</v>
      </c>
      <c r="C633" s="222">
        <v>0</v>
      </c>
      <c r="D633" s="222">
        <v>0</v>
      </c>
      <c r="E633" s="222">
        <v>0</v>
      </c>
      <c r="F633" s="223">
        <f t="shared" si="50"/>
        <v>0</v>
      </c>
      <c r="G633" s="222">
        <f t="shared" si="51"/>
        <v>0</v>
      </c>
      <c r="H633" s="223">
        <f t="shared" si="52"/>
        <v>0</v>
      </c>
      <c r="I633" s="222">
        <v>0</v>
      </c>
      <c r="J633" s="234">
        <v>0</v>
      </c>
      <c r="K633" s="235">
        <v>0</v>
      </c>
      <c r="L633" s="235">
        <v>0</v>
      </c>
      <c r="M633" s="222">
        <f t="shared" si="54"/>
        <v>0</v>
      </c>
      <c r="N633" s="223">
        <f t="shared" si="53"/>
        <v>0</v>
      </c>
      <c r="P633" s="194"/>
    </row>
    <row r="634" s="187" customFormat="1" ht="16.05" customHeight="1" spans="1:16">
      <c r="A634" s="241">
        <v>2081107</v>
      </c>
      <c r="B634" s="148" t="s">
        <v>541</v>
      </c>
      <c r="C634" s="222">
        <v>901</v>
      </c>
      <c r="D634" s="222">
        <v>60</v>
      </c>
      <c r="E634" s="222">
        <v>938</v>
      </c>
      <c r="F634" s="223">
        <f t="shared" si="50"/>
        <v>1563.33333333333</v>
      </c>
      <c r="G634" s="222">
        <f t="shared" si="51"/>
        <v>37</v>
      </c>
      <c r="H634" s="223">
        <f t="shared" si="52"/>
        <v>4.10654827968923</v>
      </c>
      <c r="I634" s="222">
        <v>320.46</v>
      </c>
      <c r="J634" s="234">
        <v>160</v>
      </c>
      <c r="K634" s="235">
        <v>0</v>
      </c>
      <c r="L634" s="235">
        <v>160.46</v>
      </c>
      <c r="M634" s="222">
        <f t="shared" si="54"/>
        <v>260.46</v>
      </c>
      <c r="N634" s="223">
        <f t="shared" si="53"/>
        <v>434.1</v>
      </c>
      <c r="P634" s="194"/>
    </row>
    <row r="635" s="187" customFormat="1" ht="16.05" customHeight="1" spans="1:16">
      <c r="A635" s="241">
        <v>2081199</v>
      </c>
      <c r="B635" s="148" t="s">
        <v>542</v>
      </c>
      <c r="C635" s="222">
        <v>872</v>
      </c>
      <c r="D635" s="222">
        <v>607.38</v>
      </c>
      <c r="E635" s="222">
        <v>1081</v>
      </c>
      <c r="F635" s="223">
        <f t="shared" si="50"/>
        <v>177.97754288913</v>
      </c>
      <c r="G635" s="222">
        <f t="shared" si="51"/>
        <v>209</v>
      </c>
      <c r="H635" s="223">
        <f t="shared" si="52"/>
        <v>23.9678899082569</v>
      </c>
      <c r="I635" s="222">
        <v>389.76</v>
      </c>
      <c r="J635" s="234">
        <v>342.16</v>
      </c>
      <c r="K635" s="235">
        <v>45.36</v>
      </c>
      <c r="L635" s="235">
        <v>2.24</v>
      </c>
      <c r="M635" s="222">
        <f t="shared" si="54"/>
        <v>-217.62</v>
      </c>
      <c r="N635" s="223">
        <f t="shared" si="53"/>
        <v>-35.8292996147387</v>
      </c>
      <c r="P635" s="194"/>
    </row>
    <row r="636" s="187" customFormat="1" ht="16.05" customHeight="1" spans="1:16">
      <c r="A636" s="241">
        <v>20816</v>
      </c>
      <c r="B636" s="219" t="s">
        <v>543</v>
      </c>
      <c r="C636" s="222">
        <v>36</v>
      </c>
      <c r="D636" s="222">
        <v>35.08</v>
      </c>
      <c r="E636" s="222">
        <v>35</v>
      </c>
      <c r="F636" s="223">
        <f t="shared" si="50"/>
        <v>99.7719498289624</v>
      </c>
      <c r="G636" s="222">
        <f t="shared" si="51"/>
        <v>-1</v>
      </c>
      <c r="H636" s="223">
        <f t="shared" si="52"/>
        <v>-2.77777777777778</v>
      </c>
      <c r="I636" s="222">
        <v>52.98</v>
      </c>
      <c r="J636" s="234">
        <v>52.98</v>
      </c>
      <c r="K636" s="235">
        <v>0</v>
      </c>
      <c r="L636" s="235">
        <v>0</v>
      </c>
      <c r="M636" s="222">
        <f t="shared" si="54"/>
        <v>17.9</v>
      </c>
      <c r="N636" s="223">
        <f t="shared" si="53"/>
        <v>51.0262257696693</v>
      </c>
      <c r="P636" s="194"/>
    </row>
    <row r="637" s="187" customFormat="1" ht="16.05" customHeight="1" spans="1:16">
      <c r="A637" s="241">
        <v>2081601</v>
      </c>
      <c r="B637" s="148" t="s">
        <v>101</v>
      </c>
      <c r="C637" s="222">
        <v>36</v>
      </c>
      <c r="D637" s="222">
        <v>35.08</v>
      </c>
      <c r="E637" s="222">
        <v>35</v>
      </c>
      <c r="F637" s="223">
        <f t="shared" si="50"/>
        <v>99.7719498289624</v>
      </c>
      <c r="G637" s="222">
        <f t="shared" si="51"/>
        <v>-1</v>
      </c>
      <c r="H637" s="223">
        <f t="shared" si="52"/>
        <v>-2.77777777777778</v>
      </c>
      <c r="I637" s="222">
        <v>52.98</v>
      </c>
      <c r="J637" s="234">
        <v>52.98</v>
      </c>
      <c r="K637" s="235">
        <v>0</v>
      </c>
      <c r="L637" s="235">
        <v>0</v>
      </c>
      <c r="M637" s="222">
        <f t="shared" si="54"/>
        <v>17.9</v>
      </c>
      <c r="N637" s="223">
        <f t="shared" si="53"/>
        <v>51.0262257696693</v>
      </c>
      <c r="P637" s="194"/>
    </row>
    <row r="638" s="187" customFormat="1" ht="16.05" customHeight="1" spans="1:16">
      <c r="A638" s="241">
        <v>2081602</v>
      </c>
      <c r="B638" s="148" t="s">
        <v>102</v>
      </c>
      <c r="C638" s="222">
        <v>0</v>
      </c>
      <c r="D638" s="222">
        <v>0</v>
      </c>
      <c r="E638" s="222">
        <v>0</v>
      </c>
      <c r="F638" s="223">
        <f t="shared" si="50"/>
        <v>0</v>
      </c>
      <c r="G638" s="222">
        <f t="shared" si="51"/>
        <v>0</v>
      </c>
      <c r="H638" s="223">
        <f t="shared" si="52"/>
        <v>0</v>
      </c>
      <c r="I638" s="222">
        <v>0</v>
      </c>
      <c r="J638" s="234">
        <v>0</v>
      </c>
      <c r="K638" s="235">
        <v>0</v>
      </c>
      <c r="L638" s="235">
        <v>0</v>
      </c>
      <c r="M638" s="222">
        <f t="shared" si="54"/>
        <v>0</v>
      </c>
      <c r="N638" s="223">
        <f t="shared" si="53"/>
        <v>0</v>
      </c>
      <c r="P638" s="194"/>
    </row>
    <row r="639" s="187" customFormat="1" ht="16.05" customHeight="1" spans="1:16">
      <c r="A639" s="241">
        <v>2081603</v>
      </c>
      <c r="B639" s="148" t="s">
        <v>103</v>
      </c>
      <c r="C639" s="222">
        <v>0</v>
      </c>
      <c r="D639" s="222">
        <v>0</v>
      </c>
      <c r="E639" s="222">
        <v>0</v>
      </c>
      <c r="F639" s="223">
        <f t="shared" si="50"/>
        <v>0</v>
      </c>
      <c r="G639" s="222">
        <f t="shared" si="51"/>
        <v>0</v>
      </c>
      <c r="H639" s="223">
        <f t="shared" si="52"/>
        <v>0</v>
      </c>
      <c r="I639" s="222">
        <v>0</v>
      </c>
      <c r="J639" s="234">
        <v>0</v>
      </c>
      <c r="K639" s="235">
        <v>0</v>
      </c>
      <c r="L639" s="235">
        <v>0</v>
      </c>
      <c r="M639" s="222">
        <f t="shared" si="54"/>
        <v>0</v>
      </c>
      <c r="N639" s="223">
        <f t="shared" si="53"/>
        <v>0</v>
      </c>
      <c r="P639" s="194"/>
    </row>
    <row r="640" s="187" customFormat="1" ht="16.05" customHeight="1" spans="1:16">
      <c r="A640" s="241">
        <v>2081699</v>
      </c>
      <c r="B640" s="148" t="s">
        <v>544</v>
      </c>
      <c r="C640" s="222">
        <v>0</v>
      </c>
      <c r="D640" s="222">
        <v>0</v>
      </c>
      <c r="E640" s="222">
        <v>0</v>
      </c>
      <c r="F640" s="223">
        <f t="shared" si="50"/>
        <v>0</v>
      </c>
      <c r="G640" s="222">
        <f t="shared" si="51"/>
        <v>0</v>
      </c>
      <c r="H640" s="223">
        <f t="shared" si="52"/>
        <v>0</v>
      </c>
      <c r="I640" s="222">
        <v>0</v>
      </c>
      <c r="J640" s="234">
        <v>0</v>
      </c>
      <c r="K640" s="235">
        <v>0</v>
      </c>
      <c r="L640" s="235">
        <v>0</v>
      </c>
      <c r="M640" s="222">
        <f t="shared" si="54"/>
        <v>0</v>
      </c>
      <c r="N640" s="223">
        <f t="shared" si="53"/>
        <v>0</v>
      </c>
      <c r="P640" s="194"/>
    </row>
    <row r="641" s="187" customFormat="1" ht="16.05" customHeight="1" spans="1:16">
      <c r="A641" s="241">
        <v>20819</v>
      </c>
      <c r="B641" s="219" t="s">
        <v>545</v>
      </c>
      <c r="C641" s="222">
        <v>4950</v>
      </c>
      <c r="D641" s="222">
        <v>6152.76</v>
      </c>
      <c r="E641" s="222">
        <v>5800</v>
      </c>
      <c r="F641" s="223">
        <f t="shared" si="50"/>
        <v>94.2666380616179</v>
      </c>
      <c r="G641" s="222">
        <f t="shared" si="51"/>
        <v>850</v>
      </c>
      <c r="H641" s="223">
        <f t="shared" si="52"/>
        <v>17.1717171717172</v>
      </c>
      <c r="I641" s="222">
        <v>338.76</v>
      </c>
      <c r="J641" s="234">
        <v>320</v>
      </c>
      <c r="K641" s="235">
        <v>0</v>
      </c>
      <c r="L641" s="235">
        <v>18.76</v>
      </c>
      <c r="M641" s="222">
        <f t="shared" si="54"/>
        <v>-5814</v>
      </c>
      <c r="N641" s="223">
        <f t="shared" si="53"/>
        <v>-94.4941782224563</v>
      </c>
      <c r="P641" s="194"/>
    </row>
    <row r="642" s="187" customFormat="1" ht="16.05" customHeight="1" spans="1:16">
      <c r="A642" s="241">
        <v>2081901</v>
      </c>
      <c r="B642" s="148" t="s">
        <v>546</v>
      </c>
      <c r="C642" s="222">
        <v>1397</v>
      </c>
      <c r="D642" s="222">
        <v>1894.76</v>
      </c>
      <c r="E642" s="222">
        <v>1726</v>
      </c>
      <c r="F642" s="223">
        <f t="shared" si="50"/>
        <v>91.093331081509</v>
      </c>
      <c r="G642" s="222">
        <f t="shared" si="51"/>
        <v>329</v>
      </c>
      <c r="H642" s="223">
        <f t="shared" si="52"/>
        <v>23.5504652827487</v>
      </c>
      <c r="I642" s="222">
        <v>100</v>
      </c>
      <c r="J642" s="234">
        <v>100</v>
      </c>
      <c r="K642" s="235">
        <v>0</v>
      </c>
      <c r="L642" s="235">
        <v>0</v>
      </c>
      <c r="M642" s="222">
        <f t="shared" si="54"/>
        <v>-1794.76</v>
      </c>
      <c r="N642" s="223">
        <f t="shared" si="53"/>
        <v>-94.7222867276067</v>
      </c>
      <c r="P642" s="194"/>
    </row>
    <row r="643" s="187" customFormat="1" ht="16.05" customHeight="1" spans="1:16">
      <c r="A643" s="241">
        <v>2081902</v>
      </c>
      <c r="B643" s="148" t="s">
        <v>547</v>
      </c>
      <c r="C643" s="222">
        <v>3553</v>
      </c>
      <c r="D643" s="222">
        <v>4258</v>
      </c>
      <c r="E643" s="222">
        <v>4074</v>
      </c>
      <c r="F643" s="223">
        <f t="shared" si="50"/>
        <v>95.6787224048849</v>
      </c>
      <c r="G643" s="222">
        <f t="shared" si="51"/>
        <v>521</v>
      </c>
      <c r="H643" s="223">
        <f t="shared" si="52"/>
        <v>14.6636645088657</v>
      </c>
      <c r="I643" s="222">
        <v>238.76</v>
      </c>
      <c r="J643" s="234">
        <v>220</v>
      </c>
      <c r="K643" s="235">
        <v>0</v>
      </c>
      <c r="L643" s="235">
        <v>18.76</v>
      </c>
      <c r="M643" s="222">
        <f t="shared" si="54"/>
        <v>-4019.24</v>
      </c>
      <c r="N643" s="223">
        <f t="shared" si="53"/>
        <v>-94.3926726162518</v>
      </c>
      <c r="P643" s="194"/>
    </row>
    <row r="644" s="187" customFormat="1" ht="16.05" customHeight="1" spans="1:16">
      <c r="A644" s="241">
        <v>20820</v>
      </c>
      <c r="B644" s="219" t="s">
        <v>548</v>
      </c>
      <c r="C644" s="222">
        <v>107</v>
      </c>
      <c r="D644" s="222">
        <v>50.84</v>
      </c>
      <c r="E644" s="222">
        <v>130</v>
      </c>
      <c r="F644" s="223">
        <f t="shared" ref="F644:F707" si="55">IFERROR((E644/D644*100),0)</f>
        <v>255.704169944925</v>
      </c>
      <c r="G644" s="222">
        <f t="shared" ref="G644:G707" si="56">E644-C644</f>
        <v>23</v>
      </c>
      <c r="H644" s="223">
        <f t="shared" si="52"/>
        <v>21.4953271028037</v>
      </c>
      <c r="I644" s="222">
        <v>108.85</v>
      </c>
      <c r="J644" s="234">
        <v>58</v>
      </c>
      <c r="K644" s="235">
        <v>0</v>
      </c>
      <c r="L644" s="235">
        <v>50.85</v>
      </c>
      <c r="M644" s="222">
        <f t="shared" si="54"/>
        <v>58.01</v>
      </c>
      <c r="N644" s="223">
        <f t="shared" si="53"/>
        <v>114.103068450039</v>
      </c>
      <c r="P644" s="194"/>
    </row>
    <row r="645" s="187" customFormat="1" ht="16.05" customHeight="1" spans="1:16">
      <c r="A645" s="241">
        <v>2082001</v>
      </c>
      <c r="B645" s="148" t="s">
        <v>549</v>
      </c>
      <c r="C645" s="222">
        <v>57</v>
      </c>
      <c r="D645" s="222">
        <v>40.84</v>
      </c>
      <c r="E645" s="222">
        <v>99</v>
      </c>
      <c r="F645" s="223">
        <f t="shared" si="55"/>
        <v>242.409402546523</v>
      </c>
      <c r="G645" s="222">
        <f t="shared" si="56"/>
        <v>42</v>
      </c>
      <c r="H645" s="223">
        <f t="shared" ref="H645:H708" si="57">IFERROR((G645/C645*100),0)</f>
        <v>73.6842105263158</v>
      </c>
      <c r="I645" s="222">
        <v>98.85</v>
      </c>
      <c r="J645" s="234">
        <v>48</v>
      </c>
      <c r="K645" s="235">
        <v>0</v>
      </c>
      <c r="L645" s="235">
        <v>50.85</v>
      </c>
      <c r="M645" s="222">
        <f t="shared" si="54"/>
        <v>58.01</v>
      </c>
      <c r="N645" s="223">
        <f t="shared" ref="N645:N708" si="58">IFERROR((M645/D645*100),0)</f>
        <v>142.042115572968</v>
      </c>
      <c r="P645" s="194"/>
    </row>
    <row r="646" s="187" customFormat="1" ht="16.05" customHeight="1" spans="1:16">
      <c r="A646" s="241">
        <v>2082002</v>
      </c>
      <c r="B646" s="148" t="s">
        <v>550</v>
      </c>
      <c r="C646" s="222">
        <v>50</v>
      </c>
      <c r="D646" s="222">
        <v>10</v>
      </c>
      <c r="E646" s="222">
        <v>31</v>
      </c>
      <c r="F646" s="223">
        <f t="shared" si="55"/>
        <v>310</v>
      </c>
      <c r="G646" s="222">
        <f t="shared" si="56"/>
        <v>-19</v>
      </c>
      <c r="H646" s="223">
        <f t="shared" si="57"/>
        <v>-38</v>
      </c>
      <c r="I646" s="222">
        <v>10</v>
      </c>
      <c r="J646" s="234">
        <v>10</v>
      </c>
      <c r="K646" s="235">
        <v>0</v>
      </c>
      <c r="L646" s="235">
        <v>0</v>
      </c>
      <c r="M646" s="222">
        <f t="shared" si="54"/>
        <v>0</v>
      </c>
      <c r="N646" s="223">
        <f t="shared" si="58"/>
        <v>0</v>
      </c>
      <c r="P646" s="194"/>
    </row>
    <row r="647" s="187" customFormat="1" ht="16.05" customHeight="1" spans="1:16">
      <c r="A647" s="241">
        <v>20821</v>
      </c>
      <c r="B647" s="219" t="s">
        <v>551</v>
      </c>
      <c r="C647" s="222">
        <v>1284</v>
      </c>
      <c r="D647" s="222">
        <v>175</v>
      </c>
      <c r="E647" s="222">
        <v>1565</v>
      </c>
      <c r="F647" s="223">
        <f t="shared" si="55"/>
        <v>894.285714285714</v>
      </c>
      <c r="G647" s="222">
        <f t="shared" si="56"/>
        <v>281</v>
      </c>
      <c r="H647" s="223">
        <f t="shared" si="57"/>
        <v>21.8847352024922</v>
      </c>
      <c r="I647" s="222">
        <v>5247.26</v>
      </c>
      <c r="J647" s="234">
        <v>310</v>
      </c>
      <c r="K647" s="235">
        <v>4932</v>
      </c>
      <c r="L647" s="235">
        <v>5.26</v>
      </c>
      <c r="M647" s="222">
        <f t="shared" si="54"/>
        <v>5072.26</v>
      </c>
      <c r="N647" s="223">
        <f t="shared" si="58"/>
        <v>2898.43428571429</v>
      </c>
      <c r="P647" s="194"/>
    </row>
    <row r="648" s="187" customFormat="1" ht="16.05" customHeight="1" spans="1:16">
      <c r="A648" s="241">
        <v>2082101</v>
      </c>
      <c r="B648" s="148" t="s">
        <v>552</v>
      </c>
      <c r="C648" s="222">
        <v>300</v>
      </c>
      <c r="D648" s="222">
        <v>15</v>
      </c>
      <c r="E648" s="222">
        <v>421</v>
      </c>
      <c r="F648" s="223">
        <f t="shared" si="55"/>
        <v>2806.66666666667</v>
      </c>
      <c r="G648" s="222">
        <f t="shared" si="56"/>
        <v>121</v>
      </c>
      <c r="H648" s="223">
        <f t="shared" si="57"/>
        <v>40.3333333333333</v>
      </c>
      <c r="I648" s="222">
        <v>60</v>
      </c>
      <c r="J648" s="234">
        <v>60</v>
      </c>
      <c r="K648" s="235">
        <v>0</v>
      </c>
      <c r="L648" s="235">
        <v>0</v>
      </c>
      <c r="M648" s="222">
        <f t="shared" si="54"/>
        <v>45</v>
      </c>
      <c r="N648" s="223">
        <f t="shared" si="58"/>
        <v>300</v>
      </c>
      <c r="P648" s="194"/>
    </row>
    <row r="649" s="187" customFormat="1" ht="16.05" customHeight="1" spans="1:16">
      <c r="A649" s="241">
        <v>2082102</v>
      </c>
      <c r="B649" s="148" t="s">
        <v>553</v>
      </c>
      <c r="C649" s="222">
        <v>984</v>
      </c>
      <c r="D649" s="222">
        <v>160</v>
      </c>
      <c r="E649" s="222">
        <v>1144</v>
      </c>
      <c r="F649" s="223">
        <f t="shared" si="55"/>
        <v>715</v>
      </c>
      <c r="G649" s="222">
        <f t="shared" si="56"/>
        <v>160</v>
      </c>
      <c r="H649" s="223">
        <f t="shared" si="57"/>
        <v>16.260162601626</v>
      </c>
      <c r="I649" s="222">
        <v>5187.26</v>
      </c>
      <c r="J649" s="234">
        <v>250</v>
      </c>
      <c r="K649" s="235">
        <v>4932</v>
      </c>
      <c r="L649" s="235">
        <v>5.26</v>
      </c>
      <c r="M649" s="222">
        <f t="shared" si="54"/>
        <v>5027.26</v>
      </c>
      <c r="N649" s="223">
        <f t="shared" si="58"/>
        <v>3142.0375</v>
      </c>
      <c r="P649" s="194"/>
    </row>
    <row r="650" s="187" customFormat="1" ht="16.05" customHeight="1" spans="1:16">
      <c r="A650" s="241">
        <v>20824</v>
      </c>
      <c r="B650" s="219" t="s">
        <v>554</v>
      </c>
      <c r="C650" s="222">
        <v>0</v>
      </c>
      <c r="D650" s="222">
        <v>0</v>
      </c>
      <c r="E650" s="222">
        <v>0</v>
      </c>
      <c r="F650" s="223">
        <f t="shared" si="55"/>
        <v>0</v>
      </c>
      <c r="G650" s="222">
        <f t="shared" si="56"/>
        <v>0</v>
      </c>
      <c r="H650" s="223">
        <f t="shared" si="57"/>
        <v>0</v>
      </c>
      <c r="I650" s="222">
        <v>0</v>
      </c>
      <c r="J650" s="234">
        <v>0</v>
      </c>
      <c r="K650" s="235">
        <v>0</v>
      </c>
      <c r="L650" s="235">
        <v>0</v>
      </c>
      <c r="M650" s="222">
        <f t="shared" si="54"/>
        <v>0</v>
      </c>
      <c r="N650" s="223">
        <f t="shared" si="58"/>
        <v>0</v>
      </c>
      <c r="P650" s="194"/>
    </row>
    <row r="651" s="187" customFormat="1" ht="16.05" customHeight="1" spans="1:16">
      <c r="A651" s="241">
        <v>2082401</v>
      </c>
      <c r="B651" s="148" t="s">
        <v>555</v>
      </c>
      <c r="C651" s="222">
        <v>0</v>
      </c>
      <c r="D651" s="222">
        <v>0</v>
      </c>
      <c r="E651" s="222">
        <v>0</v>
      </c>
      <c r="F651" s="223">
        <f t="shared" si="55"/>
        <v>0</v>
      </c>
      <c r="G651" s="222">
        <f t="shared" si="56"/>
        <v>0</v>
      </c>
      <c r="H651" s="223">
        <f t="shared" si="57"/>
        <v>0</v>
      </c>
      <c r="I651" s="222">
        <v>0</v>
      </c>
      <c r="J651" s="234">
        <v>0</v>
      </c>
      <c r="K651" s="235">
        <v>0</v>
      </c>
      <c r="L651" s="235">
        <v>0</v>
      </c>
      <c r="M651" s="222">
        <f t="shared" si="54"/>
        <v>0</v>
      </c>
      <c r="N651" s="223">
        <f t="shared" si="58"/>
        <v>0</v>
      </c>
      <c r="P651" s="194"/>
    </row>
    <row r="652" s="187" customFormat="1" ht="16.05" customHeight="1" spans="1:16">
      <c r="A652" s="241">
        <v>2082402</v>
      </c>
      <c r="B652" s="148" t="s">
        <v>556</v>
      </c>
      <c r="C652" s="222">
        <v>0</v>
      </c>
      <c r="D652" s="222">
        <v>0</v>
      </c>
      <c r="E652" s="222">
        <v>0</v>
      </c>
      <c r="F652" s="223">
        <f t="shared" si="55"/>
        <v>0</v>
      </c>
      <c r="G652" s="222">
        <f t="shared" si="56"/>
        <v>0</v>
      </c>
      <c r="H652" s="223">
        <f t="shared" si="57"/>
        <v>0</v>
      </c>
      <c r="I652" s="222">
        <v>0</v>
      </c>
      <c r="J652" s="234">
        <v>0</v>
      </c>
      <c r="K652" s="235">
        <v>0</v>
      </c>
      <c r="L652" s="235">
        <v>0</v>
      </c>
      <c r="M652" s="222">
        <f t="shared" si="54"/>
        <v>0</v>
      </c>
      <c r="N652" s="223">
        <f t="shared" si="58"/>
        <v>0</v>
      </c>
      <c r="P652" s="194"/>
    </row>
    <row r="653" s="187" customFormat="1" ht="16.05" customHeight="1" spans="1:16">
      <c r="A653" s="241">
        <v>20825</v>
      </c>
      <c r="B653" s="219" t="s">
        <v>557</v>
      </c>
      <c r="C653" s="222">
        <v>2</v>
      </c>
      <c r="D653" s="222">
        <v>5.75</v>
      </c>
      <c r="E653" s="222">
        <v>3</v>
      </c>
      <c r="F653" s="223">
        <f t="shared" si="55"/>
        <v>52.1739130434783</v>
      </c>
      <c r="G653" s="222">
        <f t="shared" si="56"/>
        <v>1</v>
      </c>
      <c r="H653" s="223">
        <f t="shared" si="57"/>
        <v>50</v>
      </c>
      <c r="I653" s="222">
        <v>4</v>
      </c>
      <c r="J653" s="234">
        <v>3</v>
      </c>
      <c r="K653" s="235">
        <v>0</v>
      </c>
      <c r="L653" s="235">
        <v>1</v>
      </c>
      <c r="M653" s="222">
        <f t="shared" si="54"/>
        <v>-1.75</v>
      </c>
      <c r="N653" s="223">
        <f t="shared" si="58"/>
        <v>-30.4347826086957</v>
      </c>
      <c r="P653" s="194"/>
    </row>
    <row r="654" s="187" customFormat="1" ht="16.05" customHeight="1" spans="1:16">
      <c r="A654" s="241">
        <v>2082501</v>
      </c>
      <c r="B654" s="148" t="s">
        <v>558</v>
      </c>
      <c r="C654" s="222">
        <v>1</v>
      </c>
      <c r="D654" s="222">
        <v>0.75</v>
      </c>
      <c r="E654" s="222">
        <v>2</v>
      </c>
      <c r="F654" s="223">
        <f t="shared" si="55"/>
        <v>266.666666666667</v>
      </c>
      <c r="G654" s="222">
        <f t="shared" si="56"/>
        <v>1</v>
      </c>
      <c r="H654" s="223">
        <f t="shared" si="57"/>
        <v>100</v>
      </c>
      <c r="I654" s="222">
        <v>1</v>
      </c>
      <c r="J654" s="234">
        <v>0</v>
      </c>
      <c r="K654" s="235">
        <v>0</v>
      </c>
      <c r="L654" s="235">
        <v>1</v>
      </c>
      <c r="M654" s="222">
        <f t="shared" si="54"/>
        <v>0.25</v>
      </c>
      <c r="N654" s="223">
        <f t="shared" si="58"/>
        <v>33.3333333333333</v>
      </c>
      <c r="P654" s="194"/>
    </row>
    <row r="655" s="187" customFormat="1" ht="16.05" customHeight="1" spans="1:16">
      <c r="A655" s="241">
        <v>2082502</v>
      </c>
      <c r="B655" s="148" t="s">
        <v>559</v>
      </c>
      <c r="C655" s="222">
        <v>1</v>
      </c>
      <c r="D655" s="222">
        <v>5</v>
      </c>
      <c r="E655" s="222">
        <v>1</v>
      </c>
      <c r="F655" s="223">
        <f t="shared" si="55"/>
        <v>20</v>
      </c>
      <c r="G655" s="222">
        <f t="shared" si="56"/>
        <v>0</v>
      </c>
      <c r="H655" s="223">
        <f t="shared" si="57"/>
        <v>0</v>
      </c>
      <c r="I655" s="222">
        <v>3</v>
      </c>
      <c r="J655" s="234">
        <v>3</v>
      </c>
      <c r="K655" s="235">
        <v>0</v>
      </c>
      <c r="L655" s="235">
        <v>0</v>
      </c>
      <c r="M655" s="222">
        <f t="shared" si="54"/>
        <v>-2</v>
      </c>
      <c r="N655" s="223">
        <f t="shared" si="58"/>
        <v>-40</v>
      </c>
      <c r="P655" s="194"/>
    </row>
    <row r="656" s="187" customFormat="1" ht="16.05" customHeight="1" spans="1:16">
      <c r="A656" s="241">
        <v>20826</v>
      </c>
      <c r="B656" s="219" t="s">
        <v>560</v>
      </c>
      <c r="C656" s="222">
        <v>7339</v>
      </c>
      <c r="D656" s="222">
        <v>6349</v>
      </c>
      <c r="E656" s="222">
        <v>3320</v>
      </c>
      <c r="F656" s="223">
        <f t="shared" si="55"/>
        <v>52.2916994802331</v>
      </c>
      <c r="G656" s="222">
        <f t="shared" si="56"/>
        <v>-4019</v>
      </c>
      <c r="H656" s="223">
        <f t="shared" si="57"/>
        <v>-54.7622291865377</v>
      </c>
      <c r="I656" s="222">
        <v>12824.08</v>
      </c>
      <c r="J656" s="234">
        <v>535</v>
      </c>
      <c r="K656" s="235">
        <v>8546</v>
      </c>
      <c r="L656" s="235">
        <v>3743.08</v>
      </c>
      <c r="M656" s="222">
        <f t="shared" si="54"/>
        <v>6475.08</v>
      </c>
      <c r="N656" s="223">
        <f t="shared" si="58"/>
        <v>101.985824539298</v>
      </c>
      <c r="P656" s="194"/>
    </row>
    <row r="657" s="187" customFormat="1" ht="16.05" customHeight="1" spans="1:16">
      <c r="A657" s="241">
        <v>2082601</v>
      </c>
      <c r="B657" s="148" t="s">
        <v>561</v>
      </c>
      <c r="C657" s="222">
        <v>0</v>
      </c>
      <c r="D657" s="222">
        <v>0</v>
      </c>
      <c r="E657" s="222">
        <v>0</v>
      </c>
      <c r="F657" s="223">
        <f t="shared" si="55"/>
        <v>0</v>
      </c>
      <c r="G657" s="222">
        <f t="shared" si="56"/>
        <v>0</v>
      </c>
      <c r="H657" s="223">
        <f t="shared" si="57"/>
        <v>0</v>
      </c>
      <c r="I657" s="222">
        <v>0</v>
      </c>
      <c r="J657" s="234">
        <v>0</v>
      </c>
      <c r="K657" s="235">
        <v>0</v>
      </c>
      <c r="L657" s="235">
        <v>0</v>
      </c>
      <c r="M657" s="222">
        <f t="shared" si="54"/>
        <v>0</v>
      </c>
      <c r="N657" s="223">
        <f t="shared" si="58"/>
        <v>0</v>
      </c>
      <c r="P657" s="194"/>
    </row>
    <row r="658" s="187" customFormat="1" ht="16.05" customHeight="1" spans="1:16">
      <c r="A658" s="241">
        <v>2082602</v>
      </c>
      <c r="B658" s="148" t="s">
        <v>562</v>
      </c>
      <c r="C658" s="222">
        <v>7339</v>
      </c>
      <c r="D658" s="222">
        <v>6349</v>
      </c>
      <c r="E658" s="222">
        <v>3320</v>
      </c>
      <c r="F658" s="223">
        <f t="shared" si="55"/>
        <v>52.2916994802331</v>
      </c>
      <c r="G658" s="222">
        <f t="shared" si="56"/>
        <v>-4019</v>
      </c>
      <c r="H658" s="223">
        <f t="shared" si="57"/>
        <v>-54.7622291865377</v>
      </c>
      <c r="I658" s="222">
        <v>12824.08</v>
      </c>
      <c r="J658" s="234">
        <v>535</v>
      </c>
      <c r="K658" s="235">
        <v>8546</v>
      </c>
      <c r="L658" s="235">
        <v>3743.08</v>
      </c>
      <c r="M658" s="222">
        <f t="shared" si="54"/>
        <v>6475.08</v>
      </c>
      <c r="N658" s="223">
        <f t="shared" si="58"/>
        <v>101.985824539298</v>
      </c>
      <c r="P658" s="194"/>
    </row>
    <row r="659" s="187" customFormat="1" ht="16.05" customHeight="1" spans="1:16">
      <c r="A659" s="241">
        <v>2082699</v>
      </c>
      <c r="B659" s="148" t="s">
        <v>563</v>
      </c>
      <c r="C659" s="222">
        <v>0</v>
      </c>
      <c r="D659" s="222">
        <v>0</v>
      </c>
      <c r="E659" s="222">
        <v>0</v>
      </c>
      <c r="F659" s="223">
        <f t="shared" si="55"/>
        <v>0</v>
      </c>
      <c r="G659" s="222">
        <f t="shared" si="56"/>
        <v>0</v>
      </c>
      <c r="H659" s="223">
        <f t="shared" si="57"/>
        <v>0</v>
      </c>
      <c r="I659" s="222">
        <v>0</v>
      </c>
      <c r="J659" s="234">
        <v>0</v>
      </c>
      <c r="K659" s="235">
        <v>0</v>
      </c>
      <c r="L659" s="235">
        <v>0</v>
      </c>
      <c r="M659" s="222">
        <f t="shared" si="54"/>
        <v>0</v>
      </c>
      <c r="N659" s="223">
        <f t="shared" si="58"/>
        <v>0</v>
      </c>
      <c r="P659" s="194"/>
    </row>
    <row r="660" s="187" customFormat="1" ht="16.05" customHeight="1" spans="1:16">
      <c r="A660" s="241">
        <v>20827</v>
      </c>
      <c r="B660" s="219" t="s">
        <v>564</v>
      </c>
      <c r="C660" s="222">
        <v>0</v>
      </c>
      <c r="D660" s="222">
        <v>0</v>
      </c>
      <c r="E660" s="222">
        <v>0</v>
      </c>
      <c r="F660" s="223">
        <f t="shared" si="55"/>
        <v>0</v>
      </c>
      <c r="G660" s="222">
        <f t="shared" si="56"/>
        <v>0</v>
      </c>
      <c r="H660" s="223">
        <f t="shared" si="57"/>
        <v>0</v>
      </c>
      <c r="I660" s="222">
        <v>0</v>
      </c>
      <c r="J660" s="234">
        <v>0</v>
      </c>
      <c r="K660" s="235">
        <v>0</v>
      </c>
      <c r="L660" s="235">
        <v>0</v>
      </c>
      <c r="M660" s="222">
        <f t="shared" si="54"/>
        <v>0</v>
      </c>
      <c r="N660" s="223">
        <f t="shared" si="58"/>
        <v>0</v>
      </c>
      <c r="P660" s="194"/>
    </row>
    <row r="661" s="187" customFormat="1" ht="16.05" customHeight="1" spans="1:16">
      <c r="A661" s="241">
        <v>2082701</v>
      </c>
      <c r="B661" s="148" t="s">
        <v>565</v>
      </c>
      <c r="C661" s="222">
        <v>0</v>
      </c>
      <c r="D661" s="222">
        <v>0</v>
      </c>
      <c r="E661" s="222">
        <v>0</v>
      </c>
      <c r="F661" s="223">
        <f t="shared" si="55"/>
        <v>0</v>
      </c>
      <c r="G661" s="222">
        <f t="shared" si="56"/>
        <v>0</v>
      </c>
      <c r="H661" s="223">
        <f t="shared" si="57"/>
        <v>0</v>
      </c>
      <c r="I661" s="222">
        <v>0</v>
      </c>
      <c r="J661" s="234">
        <v>0</v>
      </c>
      <c r="K661" s="235">
        <v>0</v>
      </c>
      <c r="L661" s="235">
        <v>0</v>
      </c>
      <c r="M661" s="222">
        <f t="shared" si="54"/>
        <v>0</v>
      </c>
      <c r="N661" s="223">
        <f t="shared" si="58"/>
        <v>0</v>
      </c>
      <c r="P661" s="194"/>
    </row>
    <row r="662" s="187" customFormat="1" ht="16.05" customHeight="1" spans="1:16">
      <c r="A662" s="241">
        <v>2082702</v>
      </c>
      <c r="B662" s="148" t="s">
        <v>566</v>
      </c>
      <c r="C662" s="222">
        <v>0</v>
      </c>
      <c r="D662" s="222">
        <v>0</v>
      </c>
      <c r="E662" s="222">
        <v>0</v>
      </c>
      <c r="F662" s="223">
        <f t="shared" si="55"/>
        <v>0</v>
      </c>
      <c r="G662" s="222">
        <f t="shared" si="56"/>
        <v>0</v>
      </c>
      <c r="H662" s="223">
        <f t="shared" si="57"/>
        <v>0</v>
      </c>
      <c r="I662" s="222">
        <v>0</v>
      </c>
      <c r="J662" s="234">
        <v>0</v>
      </c>
      <c r="K662" s="235">
        <v>0</v>
      </c>
      <c r="L662" s="235">
        <v>0</v>
      </c>
      <c r="M662" s="222">
        <f t="shared" ref="M662:M725" si="59">I662-D662</f>
        <v>0</v>
      </c>
      <c r="N662" s="223">
        <f t="shared" si="58"/>
        <v>0</v>
      </c>
      <c r="P662" s="194"/>
    </row>
    <row r="663" s="187" customFormat="1" ht="16.05" customHeight="1" spans="1:16">
      <c r="A663" s="241">
        <v>2082799</v>
      </c>
      <c r="B663" s="148" t="s">
        <v>567</v>
      </c>
      <c r="C663" s="222">
        <v>0</v>
      </c>
      <c r="D663" s="222">
        <v>0</v>
      </c>
      <c r="E663" s="222">
        <v>0</v>
      </c>
      <c r="F663" s="223">
        <f t="shared" si="55"/>
        <v>0</v>
      </c>
      <c r="G663" s="222">
        <f t="shared" si="56"/>
        <v>0</v>
      </c>
      <c r="H663" s="223">
        <f t="shared" si="57"/>
        <v>0</v>
      </c>
      <c r="I663" s="222">
        <v>0</v>
      </c>
      <c r="J663" s="234">
        <v>0</v>
      </c>
      <c r="K663" s="235">
        <v>0</v>
      </c>
      <c r="L663" s="235">
        <v>0</v>
      </c>
      <c r="M663" s="222">
        <f t="shared" si="59"/>
        <v>0</v>
      </c>
      <c r="N663" s="223">
        <f t="shared" si="58"/>
        <v>0</v>
      </c>
      <c r="P663" s="194"/>
    </row>
    <row r="664" s="187" customFormat="1" ht="16.05" customHeight="1" spans="1:16">
      <c r="A664" s="241">
        <v>20828</v>
      </c>
      <c r="B664" s="219" t="s">
        <v>568</v>
      </c>
      <c r="C664" s="222">
        <v>355</v>
      </c>
      <c r="D664" s="222">
        <v>1176.45</v>
      </c>
      <c r="E664" s="222">
        <v>759</v>
      </c>
      <c r="F664" s="223">
        <f t="shared" si="55"/>
        <v>64.5161290322581</v>
      </c>
      <c r="G664" s="222">
        <f t="shared" si="56"/>
        <v>404</v>
      </c>
      <c r="H664" s="223">
        <f t="shared" si="57"/>
        <v>113.802816901408</v>
      </c>
      <c r="I664" s="222">
        <v>871</v>
      </c>
      <c r="J664" s="234">
        <v>871</v>
      </c>
      <c r="K664" s="235">
        <v>0</v>
      </c>
      <c r="L664" s="235">
        <v>0</v>
      </c>
      <c r="M664" s="222">
        <f t="shared" si="59"/>
        <v>-305.45</v>
      </c>
      <c r="N664" s="223">
        <f t="shared" si="58"/>
        <v>-25.9637043648264</v>
      </c>
      <c r="P664" s="194"/>
    </row>
    <row r="665" s="187" customFormat="1" ht="16.05" customHeight="1" spans="1:16">
      <c r="A665" s="241">
        <v>2082801</v>
      </c>
      <c r="B665" s="148" t="s">
        <v>101</v>
      </c>
      <c r="C665" s="222">
        <v>146</v>
      </c>
      <c r="D665" s="222">
        <v>140.91</v>
      </c>
      <c r="E665" s="222">
        <v>163</v>
      </c>
      <c r="F665" s="223">
        <f t="shared" si="55"/>
        <v>115.676673053722</v>
      </c>
      <c r="G665" s="222">
        <f t="shared" si="56"/>
        <v>17</v>
      </c>
      <c r="H665" s="223">
        <f t="shared" si="57"/>
        <v>11.6438356164384</v>
      </c>
      <c r="I665" s="222">
        <v>173.31</v>
      </c>
      <c r="J665" s="234">
        <v>173.31</v>
      </c>
      <c r="K665" s="235">
        <v>0</v>
      </c>
      <c r="L665" s="235">
        <v>0</v>
      </c>
      <c r="M665" s="222">
        <f t="shared" si="59"/>
        <v>32.4</v>
      </c>
      <c r="N665" s="223">
        <f t="shared" si="58"/>
        <v>22.9934000425804</v>
      </c>
      <c r="P665" s="194"/>
    </row>
    <row r="666" s="187" customFormat="1" ht="16.05" customHeight="1" spans="1:16">
      <c r="A666" s="241">
        <v>2082802</v>
      </c>
      <c r="B666" s="148" t="s">
        <v>102</v>
      </c>
      <c r="C666" s="222">
        <v>4</v>
      </c>
      <c r="D666" s="222">
        <v>84</v>
      </c>
      <c r="E666" s="222">
        <v>34</v>
      </c>
      <c r="F666" s="223">
        <f t="shared" si="55"/>
        <v>40.4761904761905</v>
      </c>
      <c r="G666" s="222">
        <f t="shared" si="56"/>
        <v>30</v>
      </c>
      <c r="H666" s="223">
        <f t="shared" si="57"/>
        <v>750</v>
      </c>
      <c r="I666" s="222">
        <v>0</v>
      </c>
      <c r="J666" s="234">
        <v>0</v>
      </c>
      <c r="K666" s="235">
        <v>0</v>
      </c>
      <c r="L666" s="235">
        <v>0</v>
      </c>
      <c r="M666" s="222">
        <f t="shared" si="59"/>
        <v>-84</v>
      </c>
      <c r="N666" s="223">
        <f t="shared" si="58"/>
        <v>-100</v>
      </c>
      <c r="P666" s="194"/>
    </row>
    <row r="667" s="187" customFormat="1" ht="16.05" customHeight="1" spans="1:16">
      <c r="A667" s="241">
        <v>2082803</v>
      </c>
      <c r="B667" s="148" t="s">
        <v>103</v>
      </c>
      <c r="C667" s="222">
        <v>0</v>
      </c>
      <c r="D667" s="222">
        <v>0</v>
      </c>
      <c r="E667" s="222">
        <v>0</v>
      </c>
      <c r="F667" s="223">
        <f t="shared" si="55"/>
        <v>0</v>
      </c>
      <c r="G667" s="222">
        <f t="shared" si="56"/>
        <v>0</v>
      </c>
      <c r="H667" s="223">
        <f t="shared" si="57"/>
        <v>0</v>
      </c>
      <c r="I667" s="222">
        <v>0</v>
      </c>
      <c r="J667" s="234">
        <v>0</v>
      </c>
      <c r="K667" s="235">
        <v>0</v>
      </c>
      <c r="L667" s="235">
        <v>0</v>
      </c>
      <c r="M667" s="222">
        <f t="shared" si="59"/>
        <v>0</v>
      </c>
      <c r="N667" s="223">
        <f t="shared" si="58"/>
        <v>0</v>
      </c>
      <c r="P667" s="194"/>
    </row>
    <row r="668" s="187" customFormat="1" ht="16.05" customHeight="1" spans="1:16">
      <c r="A668" s="241">
        <v>2082804</v>
      </c>
      <c r="B668" s="148" t="s">
        <v>569</v>
      </c>
      <c r="C668" s="222">
        <v>193</v>
      </c>
      <c r="D668" s="222">
        <v>838</v>
      </c>
      <c r="E668" s="222">
        <v>445</v>
      </c>
      <c r="F668" s="223">
        <f t="shared" si="55"/>
        <v>53.1026252983294</v>
      </c>
      <c r="G668" s="222">
        <f t="shared" si="56"/>
        <v>252</v>
      </c>
      <c r="H668" s="223">
        <f t="shared" si="57"/>
        <v>130.569948186529</v>
      </c>
      <c r="I668" s="222">
        <v>560</v>
      </c>
      <c r="J668" s="234">
        <v>560</v>
      </c>
      <c r="K668" s="235">
        <v>0</v>
      </c>
      <c r="L668" s="235">
        <v>0</v>
      </c>
      <c r="M668" s="222">
        <f t="shared" si="59"/>
        <v>-278</v>
      </c>
      <c r="N668" s="223">
        <f t="shared" si="58"/>
        <v>-33.1742243436754</v>
      </c>
      <c r="P668" s="194"/>
    </row>
    <row r="669" s="187" customFormat="1" ht="16.05" customHeight="1" spans="1:16">
      <c r="A669" s="241">
        <v>2082805</v>
      </c>
      <c r="B669" s="148" t="s">
        <v>570</v>
      </c>
      <c r="C669" s="222">
        <v>0</v>
      </c>
      <c r="D669" s="222">
        <v>0</v>
      </c>
      <c r="E669" s="222">
        <v>0</v>
      </c>
      <c r="F669" s="223">
        <f t="shared" si="55"/>
        <v>0</v>
      </c>
      <c r="G669" s="222">
        <f t="shared" si="56"/>
        <v>0</v>
      </c>
      <c r="H669" s="223">
        <f t="shared" si="57"/>
        <v>0</v>
      </c>
      <c r="I669" s="222">
        <v>0</v>
      </c>
      <c r="J669" s="234">
        <v>0</v>
      </c>
      <c r="K669" s="235">
        <v>0</v>
      </c>
      <c r="L669" s="235">
        <v>0</v>
      </c>
      <c r="M669" s="222">
        <f t="shared" si="59"/>
        <v>0</v>
      </c>
      <c r="N669" s="223">
        <f t="shared" si="58"/>
        <v>0</v>
      </c>
      <c r="P669" s="194"/>
    </row>
    <row r="670" s="187" customFormat="1" ht="16.05" customHeight="1" spans="1:16">
      <c r="A670" s="241">
        <v>2082850</v>
      </c>
      <c r="B670" s="148" t="s">
        <v>110</v>
      </c>
      <c r="C670" s="222">
        <v>12</v>
      </c>
      <c r="D670" s="222">
        <v>113.54</v>
      </c>
      <c r="E670" s="222">
        <v>117</v>
      </c>
      <c r="F670" s="223">
        <f t="shared" si="55"/>
        <v>103.047384181786</v>
      </c>
      <c r="G670" s="222">
        <f t="shared" si="56"/>
        <v>105</v>
      </c>
      <c r="H670" s="223">
        <f t="shared" si="57"/>
        <v>875</v>
      </c>
      <c r="I670" s="222">
        <v>137.69</v>
      </c>
      <c r="J670" s="234">
        <v>137.69</v>
      </c>
      <c r="K670" s="235">
        <v>0</v>
      </c>
      <c r="L670" s="235">
        <v>0</v>
      </c>
      <c r="M670" s="222">
        <f t="shared" si="59"/>
        <v>24.15</v>
      </c>
      <c r="N670" s="223">
        <f t="shared" si="58"/>
        <v>21.2700369913687</v>
      </c>
      <c r="P670" s="194"/>
    </row>
    <row r="671" s="187" customFormat="1" ht="16.05" customHeight="1" spans="1:16">
      <c r="A671" s="241">
        <v>2082899</v>
      </c>
      <c r="B671" s="148" t="s">
        <v>571</v>
      </c>
      <c r="C671" s="222">
        <v>0</v>
      </c>
      <c r="D671" s="222">
        <v>0</v>
      </c>
      <c r="E671" s="222">
        <v>0</v>
      </c>
      <c r="F671" s="223">
        <f t="shared" si="55"/>
        <v>0</v>
      </c>
      <c r="G671" s="222">
        <f t="shared" si="56"/>
        <v>0</v>
      </c>
      <c r="H671" s="223">
        <f t="shared" si="57"/>
        <v>0</v>
      </c>
      <c r="I671" s="222">
        <v>0</v>
      </c>
      <c r="J671" s="234">
        <v>0</v>
      </c>
      <c r="K671" s="235">
        <v>0</v>
      </c>
      <c r="L671" s="235">
        <v>0</v>
      </c>
      <c r="M671" s="222">
        <f t="shared" si="59"/>
        <v>0</v>
      </c>
      <c r="N671" s="223">
        <f t="shared" si="58"/>
        <v>0</v>
      </c>
      <c r="P671" s="194"/>
    </row>
    <row r="672" s="187" customFormat="1" ht="16.05" customHeight="1" spans="1:16">
      <c r="A672" s="241">
        <v>20830</v>
      </c>
      <c r="B672" s="219" t="s">
        <v>572</v>
      </c>
      <c r="C672" s="222">
        <v>111</v>
      </c>
      <c r="D672" s="222">
        <v>657.04</v>
      </c>
      <c r="E672" s="222">
        <v>406</v>
      </c>
      <c r="F672" s="223">
        <f t="shared" si="55"/>
        <v>61.7922805308657</v>
      </c>
      <c r="G672" s="222">
        <f t="shared" si="56"/>
        <v>295</v>
      </c>
      <c r="H672" s="223">
        <f t="shared" si="57"/>
        <v>265.765765765766</v>
      </c>
      <c r="I672" s="222">
        <v>606.99</v>
      </c>
      <c r="J672" s="234">
        <v>537.75</v>
      </c>
      <c r="K672" s="235">
        <v>0</v>
      </c>
      <c r="L672" s="235">
        <v>69.24</v>
      </c>
      <c r="M672" s="222">
        <f t="shared" si="59"/>
        <v>-50.05</v>
      </c>
      <c r="N672" s="223">
        <f t="shared" si="58"/>
        <v>-7.61749665164982</v>
      </c>
      <c r="P672" s="194"/>
    </row>
    <row r="673" s="187" customFormat="1" ht="16.05" customHeight="1" spans="1:16">
      <c r="A673" s="241">
        <v>2083001</v>
      </c>
      <c r="B673" s="148" t="s">
        <v>573</v>
      </c>
      <c r="C673" s="222">
        <v>95</v>
      </c>
      <c r="D673" s="222">
        <v>637.33</v>
      </c>
      <c r="E673" s="222">
        <v>113</v>
      </c>
      <c r="F673" s="223">
        <f t="shared" si="55"/>
        <v>17.7302182542796</v>
      </c>
      <c r="G673" s="222">
        <f t="shared" si="56"/>
        <v>18</v>
      </c>
      <c r="H673" s="223">
        <f t="shared" si="57"/>
        <v>18.9473684210526</v>
      </c>
      <c r="I673" s="222">
        <v>62.75</v>
      </c>
      <c r="J673" s="234">
        <v>37.75</v>
      </c>
      <c r="K673" s="235">
        <v>0</v>
      </c>
      <c r="L673" s="235">
        <v>25</v>
      </c>
      <c r="M673" s="222">
        <f t="shared" si="59"/>
        <v>-574.58</v>
      </c>
      <c r="N673" s="223">
        <f t="shared" si="58"/>
        <v>-90.1542372083536</v>
      </c>
      <c r="P673" s="194"/>
    </row>
    <row r="674" s="187" customFormat="1" ht="16.05" customHeight="1" spans="1:16">
      <c r="A674" s="241">
        <v>2083099</v>
      </c>
      <c r="B674" s="148" t="s">
        <v>574</v>
      </c>
      <c r="C674" s="222">
        <v>16</v>
      </c>
      <c r="D674" s="222">
        <v>19.71</v>
      </c>
      <c r="E674" s="222">
        <v>293</v>
      </c>
      <c r="F674" s="223">
        <f t="shared" si="55"/>
        <v>1486.55504819888</v>
      </c>
      <c r="G674" s="222">
        <f t="shared" si="56"/>
        <v>277</v>
      </c>
      <c r="H674" s="223">
        <f t="shared" si="57"/>
        <v>1731.25</v>
      </c>
      <c r="I674" s="222">
        <v>544.24</v>
      </c>
      <c r="J674" s="234">
        <v>500</v>
      </c>
      <c r="K674" s="235">
        <v>0</v>
      </c>
      <c r="L674" s="235">
        <v>44.24</v>
      </c>
      <c r="M674" s="222">
        <f t="shared" si="59"/>
        <v>524.53</v>
      </c>
      <c r="N674" s="223">
        <f t="shared" si="58"/>
        <v>2661.23795027905</v>
      </c>
      <c r="P674" s="194"/>
    </row>
    <row r="675" s="187" customFormat="1" ht="16.05" customHeight="1" spans="1:16">
      <c r="A675" s="241">
        <v>20899</v>
      </c>
      <c r="B675" s="219" t="s">
        <v>575</v>
      </c>
      <c r="C675" s="222">
        <v>261</v>
      </c>
      <c r="D675" s="222">
        <v>0</v>
      </c>
      <c r="E675" s="222">
        <v>52</v>
      </c>
      <c r="F675" s="223">
        <f t="shared" si="55"/>
        <v>0</v>
      </c>
      <c r="G675" s="222">
        <f t="shared" si="56"/>
        <v>-209</v>
      </c>
      <c r="H675" s="223">
        <f t="shared" si="57"/>
        <v>-80.0766283524904</v>
      </c>
      <c r="I675" s="222">
        <v>363.72</v>
      </c>
      <c r="J675" s="234">
        <v>60</v>
      </c>
      <c r="K675" s="235">
        <v>0</v>
      </c>
      <c r="L675" s="235">
        <v>303.72</v>
      </c>
      <c r="M675" s="222">
        <f t="shared" si="59"/>
        <v>363.72</v>
      </c>
      <c r="N675" s="223">
        <f t="shared" si="58"/>
        <v>0</v>
      </c>
      <c r="P675" s="194"/>
    </row>
    <row r="676" s="187" customFormat="1" ht="16.05" customHeight="1" spans="1:16">
      <c r="A676" s="241">
        <v>2089999</v>
      </c>
      <c r="B676" s="148" t="s">
        <v>576</v>
      </c>
      <c r="C676" s="222">
        <v>261</v>
      </c>
      <c r="D676" s="222">
        <v>56</v>
      </c>
      <c r="E676" s="222">
        <v>52</v>
      </c>
      <c r="F676" s="223">
        <f t="shared" si="55"/>
        <v>92.8571428571429</v>
      </c>
      <c r="G676" s="222">
        <f t="shared" si="56"/>
        <v>-209</v>
      </c>
      <c r="H676" s="223">
        <f t="shared" si="57"/>
        <v>-80.0766283524904</v>
      </c>
      <c r="I676" s="222">
        <v>363.72</v>
      </c>
      <c r="J676" s="234">
        <v>60</v>
      </c>
      <c r="K676" s="235">
        <v>0</v>
      </c>
      <c r="L676" s="235">
        <v>303.72</v>
      </c>
      <c r="M676" s="222">
        <f t="shared" si="59"/>
        <v>307.72</v>
      </c>
      <c r="N676" s="223">
        <f t="shared" si="58"/>
        <v>549.5</v>
      </c>
      <c r="P676" s="194"/>
    </row>
    <row r="677" s="187" customFormat="1" ht="16.05" customHeight="1" spans="1:16">
      <c r="A677" s="241">
        <v>210</v>
      </c>
      <c r="B677" s="219" t="s">
        <v>577</v>
      </c>
      <c r="C677" s="222">
        <v>27780</v>
      </c>
      <c r="D677" s="222">
        <v>26994.28</v>
      </c>
      <c r="E677" s="222">
        <v>24089</v>
      </c>
      <c r="F677" s="223">
        <f t="shared" si="55"/>
        <v>89.2374236319694</v>
      </c>
      <c r="G677" s="222">
        <f t="shared" si="56"/>
        <v>-3691</v>
      </c>
      <c r="H677" s="223">
        <f t="shared" si="57"/>
        <v>-13.2865370770338</v>
      </c>
      <c r="I677" s="222">
        <v>22876.69</v>
      </c>
      <c r="J677" s="234">
        <v>18403.98</v>
      </c>
      <c r="K677" s="235">
        <v>2367.54</v>
      </c>
      <c r="L677" s="235">
        <v>2105.17</v>
      </c>
      <c r="M677" s="222">
        <f t="shared" si="59"/>
        <v>-4117.59</v>
      </c>
      <c r="N677" s="223">
        <f t="shared" si="58"/>
        <v>-15.2535648292897</v>
      </c>
      <c r="P677" s="194"/>
    </row>
    <row r="678" s="187" customFormat="1" ht="16.05" customHeight="1" spans="1:16">
      <c r="A678" s="241">
        <v>21001</v>
      </c>
      <c r="B678" s="219" t="s">
        <v>578</v>
      </c>
      <c r="C678" s="222">
        <v>481</v>
      </c>
      <c r="D678" s="222">
        <v>258.09</v>
      </c>
      <c r="E678" s="222">
        <v>538</v>
      </c>
      <c r="F678" s="223">
        <f t="shared" si="55"/>
        <v>208.454415126506</v>
      </c>
      <c r="G678" s="222">
        <f t="shared" si="56"/>
        <v>57</v>
      </c>
      <c r="H678" s="223">
        <f t="shared" si="57"/>
        <v>11.8503118503119</v>
      </c>
      <c r="I678" s="222">
        <v>517.01</v>
      </c>
      <c r="J678" s="234">
        <v>517.01</v>
      </c>
      <c r="K678" s="235">
        <v>0</v>
      </c>
      <c r="L678" s="235">
        <v>0</v>
      </c>
      <c r="M678" s="222">
        <f t="shared" si="59"/>
        <v>258.92</v>
      </c>
      <c r="N678" s="223">
        <f t="shared" si="58"/>
        <v>100.321593242667</v>
      </c>
      <c r="P678" s="194"/>
    </row>
    <row r="679" s="187" customFormat="1" ht="16.05" customHeight="1" spans="1:16">
      <c r="A679" s="241">
        <v>2100101</v>
      </c>
      <c r="B679" s="148" t="s">
        <v>101</v>
      </c>
      <c r="C679" s="222">
        <v>249</v>
      </c>
      <c r="D679" s="222">
        <v>230.09</v>
      </c>
      <c r="E679" s="222">
        <v>314</v>
      </c>
      <c r="F679" s="223">
        <f t="shared" si="55"/>
        <v>136.468338476248</v>
      </c>
      <c r="G679" s="222">
        <f t="shared" si="56"/>
        <v>65</v>
      </c>
      <c r="H679" s="223">
        <f t="shared" si="57"/>
        <v>26.1044176706827</v>
      </c>
      <c r="I679" s="222">
        <v>283.46</v>
      </c>
      <c r="J679" s="234">
        <v>283.46</v>
      </c>
      <c r="K679" s="235">
        <v>0</v>
      </c>
      <c r="L679" s="235">
        <v>0</v>
      </c>
      <c r="M679" s="222">
        <f t="shared" si="59"/>
        <v>53.37</v>
      </c>
      <c r="N679" s="223">
        <f t="shared" si="58"/>
        <v>23.195271415533</v>
      </c>
      <c r="P679" s="194"/>
    </row>
    <row r="680" s="187" customFormat="1" ht="16.05" customHeight="1" spans="1:16">
      <c r="A680" s="241">
        <v>2100102</v>
      </c>
      <c r="B680" s="148" t="s">
        <v>102</v>
      </c>
      <c r="C680" s="222">
        <v>23</v>
      </c>
      <c r="D680" s="222">
        <v>28</v>
      </c>
      <c r="E680" s="222">
        <v>15</v>
      </c>
      <c r="F680" s="223">
        <f t="shared" si="55"/>
        <v>53.5714285714286</v>
      </c>
      <c r="G680" s="222">
        <f t="shared" si="56"/>
        <v>-8</v>
      </c>
      <c r="H680" s="223">
        <f t="shared" si="57"/>
        <v>-34.7826086956522</v>
      </c>
      <c r="I680" s="222">
        <v>0</v>
      </c>
      <c r="J680" s="234">
        <v>0</v>
      </c>
      <c r="K680" s="235">
        <v>0</v>
      </c>
      <c r="L680" s="235">
        <v>0</v>
      </c>
      <c r="M680" s="222">
        <f t="shared" si="59"/>
        <v>-28</v>
      </c>
      <c r="N680" s="223">
        <f t="shared" si="58"/>
        <v>-100</v>
      </c>
      <c r="P680" s="194"/>
    </row>
    <row r="681" s="187" customFormat="1" ht="16.05" customHeight="1" spans="1:16">
      <c r="A681" s="241">
        <v>2100103</v>
      </c>
      <c r="B681" s="148" t="s">
        <v>103</v>
      </c>
      <c r="C681" s="222">
        <v>0</v>
      </c>
      <c r="D681" s="222">
        <v>0</v>
      </c>
      <c r="E681" s="222">
        <v>0</v>
      </c>
      <c r="F681" s="223">
        <f t="shared" si="55"/>
        <v>0</v>
      </c>
      <c r="G681" s="222">
        <f t="shared" si="56"/>
        <v>0</v>
      </c>
      <c r="H681" s="223">
        <f t="shared" si="57"/>
        <v>0</v>
      </c>
      <c r="I681" s="222">
        <v>0</v>
      </c>
      <c r="J681" s="234">
        <v>0</v>
      </c>
      <c r="K681" s="235">
        <v>0</v>
      </c>
      <c r="L681" s="235">
        <v>0</v>
      </c>
      <c r="M681" s="222">
        <f t="shared" si="59"/>
        <v>0</v>
      </c>
      <c r="N681" s="223">
        <f t="shared" si="58"/>
        <v>0</v>
      </c>
      <c r="P681" s="194"/>
    </row>
    <row r="682" s="187" customFormat="1" ht="16.05" customHeight="1" spans="1:16">
      <c r="A682" s="241">
        <v>2100199</v>
      </c>
      <c r="B682" s="148" t="s">
        <v>579</v>
      </c>
      <c r="C682" s="222">
        <v>209</v>
      </c>
      <c r="D682" s="222">
        <v>0</v>
      </c>
      <c r="E682" s="222">
        <v>209</v>
      </c>
      <c r="F682" s="223">
        <f t="shared" si="55"/>
        <v>0</v>
      </c>
      <c r="G682" s="222">
        <f t="shared" si="56"/>
        <v>0</v>
      </c>
      <c r="H682" s="223">
        <f t="shared" si="57"/>
        <v>0</v>
      </c>
      <c r="I682" s="222">
        <v>233.55</v>
      </c>
      <c r="J682" s="234">
        <v>233.55</v>
      </c>
      <c r="K682" s="235">
        <v>0</v>
      </c>
      <c r="L682" s="235">
        <v>0</v>
      </c>
      <c r="M682" s="222">
        <f t="shared" si="59"/>
        <v>233.55</v>
      </c>
      <c r="N682" s="223">
        <f t="shared" si="58"/>
        <v>0</v>
      </c>
      <c r="P682" s="194"/>
    </row>
    <row r="683" s="187" customFormat="1" ht="16.05" customHeight="1" spans="1:16">
      <c r="A683" s="241">
        <v>21002</v>
      </c>
      <c r="B683" s="219" t="s">
        <v>580</v>
      </c>
      <c r="C683" s="222">
        <v>2570</v>
      </c>
      <c r="D683" s="222">
        <v>2275.62</v>
      </c>
      <c r="E683" s="222">
        <v>1910</v>
      </c>
      <c r="F683" s="223">
        <f t="shared" si="55"/>
        <v>83.9331698614004</v>
      </c>
      <c r="G683" s="222">
        <f t="shared" si="56"/>
        <v>-660</v>
      </c>
      <c r="H683" s="223">
        <f t="shared" si="57"/>
        <v>-25.6809338521401</v>
      </c>
      <c r="I683" s="222">
        <v>1448.94</v>
      </c>
      <c r="J683" s="234">
        <v>1338.43</v>
      </c>
      <c r="K683" s="235">
        <v>0</v>
      </c>
      <c r="L683" s="235">
        <v>110.51</v>
      </c>
      <c r="M683" s="222">
        <f t="shared" si="59"/>
        <v>-826.68</v>
      </c>
      <c r="N683" s="223">
        <f t="shared" si="58"/>
        <v>-36.3276821261898</v>
      </c>
      <c r="P683" s="194"/>
    </row>
    <row r="684" s="187" customFormat="1" ht="16.05" customHeight="1" spans="1:16">
      <c r="A684" s="241">
        <v>2100201</v>
      </c>
      <c r="B684" s="148" t="s">
        <v>581</v>
      </c>
      <c r="C684" s="222">
        <v>1485</v>
      </c>
      <c r="D684" s="222">
        <v>496.95</v>
      </c>
      <c r="E684" s="222">
        <v>497</v>
      </c>
      <c r="F684" s="223">
        <f t="shared" si="55"/>
        <v>100.010061374384</v>
      </c>
      <c r="G684" s="222">
        <f t="shared" si="56"/>
        <v>-988</v>
      </c>
      <c r="H684" s="223">
        <f t="shared" si="57"/>
        <v>-66.5319865319865</v>
      </c>
      <c r="I684" s="222">
        <v>1039.89</v>
      </c>
      <c r="J684" s="234">
        <v>1039.89</v>
      </c>
      <c r="K684" s="235">
        <v>0</v>
      </c>
      <c r="L684" s="235">
        <v>0</v>
      </c>
      <c r="M684" s="222">
        <f t="shared" si="59"/>
        <v>542.94</v>
      </c>
      <c r="N684" s="223">
        <f t="shared" si="58"/>
        <v>109.254452158165</v>
      </c>
      <c r="P684" s="194"/>
    </row>
    <row r="685" s="187" customFormat="1" ht="16.05" customHeight="1" spans="1:16">
      <c r="A685" s="241">
        <v>2100202</v>
      </c>
      <c r="B685" s="148" t="s">
        <v>582</v>
      </c>
      <c r="C685" s="222">
        <v>508</v>
      </c>
      <c r="D685" s="222">
        <v>723.9</v>
      </c>
      <c r="E685" s="222">
        <v>724</v>
      </c>
      <c r="F685" s="223">
        <f t="shared" si="55"/>
        <v>100.013814062716</v>
      </c>
      <c r="G685" s="222">
        <f t="shared" si="56"/>
        <v>216</v>
      </c>
      <c r="H685" s="223">
        <f t="shared" si="57"/>
        <v>42.5196850393701</v>
      </c>
      <c r="I685" s="222">
        <v>298.54</v>
      </c>
      <c r="J685" s="234">
        <v>298.54</v>
      </c>
      <c r="K685" s="235">
        <v>0</v>
      </c>
      <c r="L685" s="235">
        <v>0</v>
      </c>
      <c r="M685" s="222">
        <f t="shared" si="59"/>
        <v>-425.36</v>
      </c>
      <c r="N685" s="223">
        <f t="shared" si="58"/>
        <v>-58.7594971681171</v>
      </c>
      <c r="P685" s="194"/>
    </row>
    <row r="686" s="187" customFormat="1" ht="16.05" customHeight="1" spans="1:16">
      <c r="A686" s="241">
        <v>2100203</v>
      </c>
      <c r="B686" s="148" t="s">
        <v>583</v>
      </c>
      <c r="C686" s="222">
        <v>0</v>
      </c>
      <c r="D686" s="222">
        <v>0</v>
      </c>
      <c r="E686" s="222">
        <v>0</v>
      </c>
      <c r="F686" s="223">
        <f t="shared" si="55"/>
        <v>0</v>
      </c>
      <c r="G686" s="222">
        <f t="shared" si="56"/>
        <v>0</v>
      </c>
      <c r="H686" s="223">
        <f t="shared" si="57"/>
        <v>0</v>
      </c>
      <c r="I686" s="222">
        <v>0</v>
      </c>
      <c r="J686" s="234">
        <v>0</v>
      </c>
      <c r="K686" s="235">
        <v>0</v>
      </c>
      <c r="L686" s="235">
        <v>0</v>
      </c>
      <c r="M686" s="222">
        <f t="shared" si="59"/>
        <v>0</v>
      </c>
      <c r="N686" s="223">
        <f t="shared" si="58"/>
        <v>0</v>
      </c>
      <c r="P686" s="194"/>
    </row>
    <row r="687" s="187" customFormat="1" ht="16.05" customHeight="1" spans="1:16">
      <c r="A687" s="241">
        <v>2100204</v>
      </c>
      <c r="B687" s="148" t="s">
        <v>584</v>
      </c>
      <c r="C687" s="222">
        <v>0</v>
      </c>
      <c r="D687" s="222">
        <v>0</v>
      </c>
      <c r="E687" s="222">
        <v>0</v>
      </c>
      <c r="F687" s="223">
        <f t="shared" si="55"/>
        <v>0</v>
      </c>
      <c r="G687" s="222">
        <f t="shared" si="56"/>
        <v>0</v>
      </c>
      <c r="H687" s="223">
        <f t="shared" si="57"/>
        <v>0</v>
      </c>
      <c r="I687" s="222">
        <v>0</v>
      </c>
      <c r="J687" s="234">
        <v>0</v>
      </c>
      <c r="K687" s="235">
        <v>0</v>
      </c>
      <c r="L687" s="235">
        <v>0</v>
      </c>
      <c r="M687" s="222">
        <f t="shared" si="59"/>
        <v>0</v>
      </c>
      <c r="N687" s="223">
        <f t="shared" si="58"/>
        <v>0</v>
      </c>
      <c r="P687" s="194"/>
    </row>
    <row r="688" s="187" customFormat="1" ht="16.05" customHeight="1" spans="1:16">
      <c r="A688" s="241">
        <v>2100205</v>
      </c>
      <c r="B688" s="148" t="s">
        <v>585</v>
      </c>
      <c r="C688" s="222">
        <v>0</v>
      </c>
      <c r="D688" s="222">
        <v>0</v>
      </c>
      <c r="E688" s="222">
        <v>0</v>
      </c>
      <c r="F688" s="223">
        <f t="shared" si="55"/>
        <v>0</v>
      </c>
      <c r="G688" s="222">
        <f t="shared" si="56"/>
        <v>0</v>
      </c>
      <c r="H688" s="223">
        <f t="shared" si="57"/>
        <v>0</v>
      </c>
      <c r="I688" s="222">
        <v>0</v>
      </c>
      <c r="J688" s="234">
        <v>0</v>
      </c>
      <c r="K688" s="235">
        <v>0</v>
      </c>
      <c r="L688" s="235">
        <v>0</v>
      </c>
      <c r="M688" s="222">
        <f t="shared" si="59"/>
        <v>0</v>
      </c>
      <c r="N688" s="223">
        <f t="shared" si="58"/>
        <v>0</v>
      </c>
      <c r="P688" s="194"/>
    </row>
    <row r="689" s="187" customFormat="1" ht="16.05" customHeight="1" spans="1:16">
      <c r="A689" s="241">
        <v>2100206</v>
      </c>
      <c r="B689" s="148" t="s">
        <v>586</v>
      </c>
      <c r="C689" s="222">
        <v>301</v>
      </c>
      <c r="D689" s="222">
        <v>0</v>
      </c>
      <c r="E689" s="222">
        <v>200</v>
      </c>
      <c r="F689" s="223">
        <f t="shared" si="55"/>
        <v>0</v>
      </c>
      <c r="G689" s="222">
        <f t="shared" si="56"/>
        <v>-101</v>
      </c>
      <c r="H689" s="223">
        <f t="shared" si="57"/>
        <v>-33.5548172757475</v>
      </c>
      <c r="I689" s="222">
        <v>0</v>
      </c>
      <c r="J689" s="234">
        <v>0</v>
      </c>
      <c r="K689" s="235">
        <v>0</v>
      </c>
      <c r="L689" s="235">
        <v>0</v>
      </c>
      <c r="M689" s="222">
        <f t="shared" si="59"/>
        <v>0</v>
      </c>
      <c r="N689" s="223">
        <f t="shared" si="58"/>
        <v>0</v>
      </c>
      <c r="P689" s="194"/>
    </row>
    <row r="690" s="187" customFormat="1" ht="16.05" customHeight="1" spans="1:16">
      <c r="A690" s="241">
        <v>2100207</v>
      </c>
      <c r="B690" s="148" t="s">
        <v>587</v>
      </c>
      <c r="C690" s="222">
        <v>0</v>
      </c>
      <c r="D690" s="222">
        <v>0</v>
      </c>
      <c r="E690" s="222">
        <v>0</v>
      </c>
      <c r="F690" s="223">
        <f t="shared" si="55"/>
        <v>0</v>
      </c>
      <c r="G690" s="222">
        <f t="shared" si="56"/>
        <v>0</v>
      </c>
      <c r="H690" s="223">
        <f t="shared" si="57"/>
        <v>0</v>
      </c>
      <c r="I690" s="222">
        <v>0</v>
      </c>
      <c r="J690" s="234">
        <v>0</v>
      </c>
      <c r="K690" s="235">
        <v>0</v>
      </c>
      <c r="L690" s="235">
        <v>0</v>
      </c>
      <c r="M690" s="222">
        <f t="shared" si="59"/>
        <v>0</v>
      </c>
      <c r="N690" s="223">
        <f t="shared" si="58"/>
        <v>0</v>
      </c>
      <c r="P690" s="194"/>
    </row>
    <row r="691" s="187" customFormat="1" ht="16.05" customHeight="1" spans="1:16">
      <c r="A691" s="241">
        <v>2100208</v>
      </c>
      <c r="B691" s="148" t="s">
        <v>588</v>
      </c>
      <c r="C691" s="222">
        <v>0</v>
      </c>
      <c r="D691" s="222">
        <v>0</v>
      </c>
      <c r="E691" s="222">
        <v>0</v>
      </c>
      <c r="F691" s="223">
        <f t="shared" si="55"/>
        <v>0</v>
      </c>
      <c r="G691" s="222">
        <f t="shared" si="56"/>
        <v>0</v>
      </c>
      <c r="H691" s="223">
        <f t="shared" si="57"/>
        <v>0</v>
      </c>
      <c r="I691" s="222">
        <v>0</v>
      </c>
      <c r="J691" s="234">
        <v>0</v>
      </c>
      <c r="K691" s="235">
        <v>0</v>
      </c>
      <c r="L691" s="235">
        <v>0</v>
      </c>
      <c r="M691" s="222">
        <f t="shared" si="59"/>
        <v>0</v>
      </c>
      <c r="N691" s="223">
        <f t="shared" si="58"/>
        <v>0</v>
      </c>
      <c r="P691" s="194"/>
    </row>
    <row r="692" s="187" customFormat="1" ht="16.05" customHeight="1" spans="1:16">
      <c r="A692" s="241">
        <v>2100209</v>
      </c>
      <c r="B692" s="148" t="s">
        <v>589</v>
      </c>
      <c r="C692" s="222">
        <v>0</v>
      </c>
      <c r="D692" s="222">
        <v>0</v>
      </c>
      <c r="E692" s="222">
        <v>0</v>
      </c>
      <c r="F692" s="223">
        <f t="shared" si="55"/>
        <v>0</v>
      </c>
      <c r="G692" s="222">
        <f t="shared" si="56"/>
        <v>0</v>
      </c>
      <c r="H692" s="223">
        <f t="shared" si="57"/>
        <v>0</v>
      </c>
      <c r="I692" s="222">
        <v>0</v>
      </c>
      <c r="J692" s="234">
        <v>0</v>
      </c>
      <c r="K692" s="235">
        <v>0</v>
      </c>
      <c r="L692" s="235">
        <v>0</v>
      </c>
      <c r="M692" s="222">
        <f t="shared" si="59"/>
        <v>0</v>
      </c>
      <c r="N692" s="223">
        <f t="shared" si="58"/>
        <v>0</v>
      </c>
      <c r="P692" s="194"/>
    </row>
    <row r="693" s="187" customFormat="1" ht="16.05" customHeight="1" spans="1:16">
      <c r="A693" s="241">
        <v>2100210</v>
      </c>
      <c r="B693" s="148" t="s">
        <v>590</v>
      </c>
      <c r="C693" s="222">
        <v>0</v>
      </c>
      <c r="D693" s="222">
        <v>0</v>
      </c>
      <c r="E693" s="222">
        <v>0</v>
      </c>
      <c r="F693" s="223">
        <f t="shared" si="55"/>
        <v>0</v>
      </c>
      <c r="G693" s="222">
        <f t="shared" si="56"/>
        <v>0</v>
      </c>
      <c r="H693" s="223">
        <f t="shared" si="57"/>
        <v>0</v>
      </c>
      <c r="I693" s="222">
        <v>0</v>
      </c>
      <c r="J693" s="234">
        <v>0</v>
      </c>
      <c r="K693" s="235">
        <v>0</v>
      </c>
      <c r="L693" s="235">
        <v>0</v>
      </c>
      <c r="M693" s="222">
        <f t="shared" si="59"/>
        <v>0</v>
      </c>
      <c r="N693" s="223">
        <f t="shared" si="58"/>
        <v>0</v>
      </c>
      <c r="P693" s="194"/>
    </row>
    <row r="694" s="187" customFormat="1" ht="16.05" customHeight="1" spans="1:16">
      <c r="A694" s="241">
        <v>2100211</v>
      </c>
      <c r="B694" s="148" t="s">
        <v>591</v>
      </c>
      <c r="C694" s="222">
        <v>0</v>
      </c>
      <c r="D694" s="222">
        <v>0</v>
      </c>
      <c r="E694" s="222">
        <v>0</v>
      </c>
      <c r="F694" s="223">
        <f t="shared" si="55"/>
        <v>0</v>
      </c>
      <c r="G694" s="222">
        <f t="shared" si="56"/>
        <v>0</v>
      </c>
      <c r="H694" s="223">
        <f t="shared" si="57"/>
        <v>0</v>
      </c>
      <c r="I694" s="222">
        <v>0</v>
      </c>
      <c r="J694" s="234">
        <v>0</v>
      </c>
      <c r="K694" s="235">
        <v>0</v>
      </c>
      <c r="L694" s="235">
        <v>0</v>
      </c>
      <c r="M694" s="222">
        <f t="shared" si="59"/>
        <v>0</v>
      </c>
      <c r="N694" s="223">
        <f t="shared" si="58"/>
        <v>0</v>
      </c>
      <c r="P694" s="194"/>
    </row>
    <row r="695" s="187" customFormat="1" ht="16.05" customHeight="1" spans="1:16">
      <c r="A695" s="241">
        <v>2100212</v>
      </c>
      <c r="B695" s="148" t="s">
        <v>592</v>
      </c>
      <c r="C695" s="222">
        <v>0</v>
      </c>
      <c r="D695" s="222">
        <v>0</v>
      </c>
      <c r="E695" s="222">
        <v>0</v>
      </c>
      <c r="F695" s="223">
        <f t="shared" si="55"/>
        <v>0</v>
      </c>
      <c r="G695" s="222">
        <f t="shared" si="56"/>
        <v>0</v>
      </c>
      <c r="H695" s="223">
        <f t="shared" si="57"/>
        <v>0</v>
      </c>
      <c r="I695" s="222">
        <v>0</v>
      </c>
      <c r="J695" s="234">
        <v>0</v>
      </c>
      <c r="K695" s="235">
        <v>0</v>
      </c>
      <c r="L695" s="235">
        <v>0</v>
      </c>
      <c r="M695" s="222">
        <f t="shared" si="59"/>
        <v>0</v>
      </c>
      <c r="N695" s="223">
        <f t="shared" si="58"/>
        <v>0</v>
      </c>
      <c r="P695" s="194"/>
    </row>
    <row r="696" s="187" customFormat="1" ht="16.05" customHeight="1" spans="1:16">
      <c r="A696" s="241">
        <v>2100299</v>
      </c>
      <c r="B696" s="148" t="s">
        <v>593</v>
      </c>
      <c r="C696" s="222">
        <v>276</v>
      </c>
      <c r="D696" s="222">
        <v>1054.77</v>
      </c>
      <c r="E696" s="222">
        <v>489</v>
      </c>
      <c r="F696" s="223">
        <f t="shared" si="55"/>
        <v>46.3608179982366</v>
      </c>
      <c r="G696" s="222">
        <f t="shared" si="56"/>
        <v>213</v>
      </c>
      <c r="H696" s="223">
        <f t="shared" si="57"/>
        <v>77.1739130434783</v>
      </c>
      <c r="I696" s="222">
        <v>110.51</v>
      </c>
      <c r="J696" s="234">
        <v>0</v>
      </c>
      <c r="K696" s="235">
        <v>0</v>
      </c>
      <c r="L696" s="235">
        <v>110.51</v>
      </c>
      <c r="M696" s="222">
        <f t="shared" si="59"/>
        <v>-944.26</v>
      </c>
      <c r="N696" s="223">
        <f t="shared" si="58"/>
        <v>-89.5228343619936</v>
      </c>
      <c r="P696" s="194"/>
    </row>
    <row r="697" s="187" customFormat="1" ht="16.05" customHeight="1" spans="1:16">
      <c r="A697" s="241">
        <v>21003</v>
      </c>
      <c r="B697" s="219" t="s">
        <v>594</v>
      </c>
      <c r="C697" s="222">
        <v>3911</v>
      </c>
      <c r="D697" s="222">
        <v>3883.58</v>
      </c>
      <c r="E697" s="222">
        <v>4402</v>
      </c>
      <c r="F697" s="223">
        <f t="shared" si="55"/>
        <v>113.34902332384</v>
      </c>
      <c r="G697" s="222">
        <f t="shared" si="56"/>
        <v>491</v>
      </c>
      <c r="H697" s="223">
        <f t="shared" si="57"/>
        <v>12.5543339299412</v>
      </c>
      <c r="I697" s="222">
        <v>3868.61</v>
      </c>
      <c r="J697" s="234">
        <v>3544.23</v>
      </c>
      <c r="K697" s="235">
        <v>235.96</v>
      </c>
      <c r="L697" s="235">
        <v>88.42</v>
      </c>
      <c r="M697" s="222">
        <f t="shared" si="59"/>
        <v>-14.9699999999998</v>
      </c>
      <c r="N697" s="223">
        <f t="shared" si="58"/>
        <v>-0.385469077500651</v>
      </c>
      <c r="P697" s="194"/>
    </row>
    <row r="698" s="187" customFormat="1" ht="16.05" customHeight="1" spans="1:16">
      <c r="A698" s="241">
        <v>2100301</v>
      </c>
      <c r="B698" s="148" t="s">
        <v>595</v>
      </c>
      <c r="C698" s="222">
        <v>0</v>
      </c>
      <c r="D698" s="222">
        <v>0</v>
      </c>
      <c r="E698" s="222">
        <v>0</v>
      </c>
      <c r="F698" s="223">
        <f t="shared" si="55"/>
        <v>0</v>
      </c>
      <c r="G698" s="222">
        <f t="shared" si="56"/>
        <v>0</v>
      </c>
      <c r="H698" s="223">
        <f t="shared" si="57"/>
        <v>0</v>
      </c>
      <c r="I698" s="222">
        <v>0</v>
      </c>
      <c r="J698" s="234">
        <v>0</v>
      </c>
      <c r="K698" s="235">
        <v>0</v>
      </c>
      <c r="L698" s="235">
        <v>0</v>
      </c>
      <c r="M698" s="222">
        <f t="shared" si="59"/>
        <v>0</v>
      </c>
      <c r="N698" s="223">
        <f t="shared" si="58"/>
        <v>0</v>
      </c>
      <c r="P698" s="194"/>
    </row>
    <row r="699" s="187" customFormat="1" ht="16.05" customHeight="1" spans="1:16">
      <c r="A699" s="241">
        <v>2100302</v>
      </c>
      <c r="B699" s="148" t="s">
        <v>596</v>
      </c>
      <c r="C699" s="222">
        <v>3532</v>
      </c>
      <c r="D699" s="222">
        <v>2759.74</v>
      </c>
      <c r="E699" s="222">
        <v>3420</v>
      </c>
      <c r="F699" s="223">
        <f t="shared" si="55"/>
        <v>123.924717545856</v>
      </c>
      <c r="G699" s="222">
        <f t="shared" si="56"/>
        <v>-112</v>
      </c>
      <c r="H699" s="223">
        <f t="shared" si="57"/>
        <v>-3.17100792751982</v>
      </c>
      <c r="I699" s="222">
        <v>3456.9</v>
      </c>
      <c r="J699" s="234">
        <v>3214.7</v>
      </c>
      <c r="K699" s="235">
        <v>235.96</v>
      </c>
      <c r="L699" s="235">
        <v>6.24</v>
      </c>
      <c r="M699" s="222">
        <f t="shared" si="59"/>
        <v>697.16</v>
      </c>
      <c r="N699" s="223">
        <f t="shared" si="58"/>
        <v>25.26180002464</v>
      </c>
      <c r="P699" s="194"/>
    </row>
    <row r="700" s="187" customFormat="1" ht="16.05" customHeight="1" spans="1:16">
      <c r="A700" s="241">
        <v>2100399</v>
      </c>
      <c r="B700" s="148" t="s">
        <v>597</v>
      </c>
      <c r="C700" s="222">
        <v>379</v>
      </c>
      <c r="D700" s="222">
        <v>1123.84</v>
      </c>
      <c r="E700" s="222">
        <v>982</v>
      </c>
      <c r="F700" s="223">
        <f t="shared" si="55"/>
        <v>87.378986332574</v>
      </c>
      <c r="G700" s="222">
        <f t="shared" si="56"/>
        <v>603</v>
      </c>
      <c r="H700" s="223">
        <f t="shared" si="57"/>
        <v>159.10290237467</v>
      </c>
      <c r="I700" s="222">
        <v>411.71</v>
      </c>
      <c r="J700" s="234">
        <v>329.53</v>
      </c>
      <c r="K700" s="235">
        <v>0</v>
      </c>
      <c r="L700" s="235">
        <v>82.18</v>
      </c>
      <c r="M700" s="222">
        <f t="shared" si="59"/>
        <v>-712.13</v>
      </c>
      <c r="N700" s="223">
        <f t="shared" si="58"/>
        <v>-63.3657816059225</v>
      </c>
      <c r="P700" s="194"/>
    </row>
    <row r="701" s="187" customFormat="1" ht="16.05" customHeight="1" spans="1:16">
      <c r="A701" s="241">
        <v>21004</v>
      </c>
      <c r="B701" s="219" t="s">
        <v>598</v>
      </c>
      <c r="C701" s="222">
        <v>8002</v>
      </c>
      <c r="D701" s="222">
        <v>9029.59</v>
      </c>
      <c r="E701" s="222">
        <v>9582</v>
      </c>
      <c r="F701" s="223">
        <f t="shared" si="55"/>
        <v>106.117775004181</v>
      </c>
      <c r="G701" s="222">
        <f t="shared" si="56"/>
        <v>1580</v>
      </c>
      <c r="H701" s="223">
        <f t="shared" si="57"/>
        <v>19.7450637340665</v>
      </c>
      <c r="I701" s="222">
        <v>4019.24</v>
      </c>
      <c r="J701" s="234">
        <v>2542.39</v>
      </c>
      <c r="K701" s="235">
        <v>287.65</v>
      </c>
      <c r="L701" s="235">
        <v>1189.2</v>
      </c>
      <c r="M701" s="222">
        <f t="shared" si="59"/>
        <v>-5010.35</v>
      </c>
      <c r="N701" s="223">
        <f t="shared" si="58"/>
        <v>-55.4881229380293</v>
      </c>
      <c r="P701" s="194"/>
    </row>
    <row r="702" s="187" customFormat="1" ht="16.05" customHeight="1" spans="1:16">
      <c r="A702" s="241">
        <v>2100401</v>
      </c>
      <c r="B702" s="148" t="s">
        <v>599</v>
      </c>
      <c r="C702" s="222">
        <v>1681</v>
      </c>
      <c r="D702" s="222">
        <v>804.3</v>
      </c>
      <c r="E702" s="222">
        <v>1010</v>
      </c>
      <c r="F702" s="223">
        <f t="shared" si="55"/>
        <v>125.575034191222</v>
      </c>
      <c r="G702" s="222">
        <f t="shared" si="56"/>
        <v>-671</v>
      </c>
      <c r="H702" s="223">
        <f t="shared" si="57"/>
        <v>-39.9167162403331</v>
      </c>
      <c r="I702" s="222">
        <v>920.43</v>
      </c>
      <c r="J702" s="234">
        <v>920.43</v>
      </c>
      <c r="K702" s="235">
        <v>0</v>
      </c>
      <c r="L702" s="235">
        <v>0</v>
      </c>
      <c r="M702" s="222">
        <f t="shared" si="59"/>
        <v>116.13</v>
      </c>
      <c r="N702" s="223">
        <f t="shared" si="58"/>
        <v>14.4386422976501</v>
      </c>
      <c r="P702" s="194"/>
    </row>
    <row r="703" s="187" customFormat="1" ht="16.05" customHeight="1" spans="1:16">
      <c r="A703" s="241">
        <v>2100402</v>
      </c>
      <c r="B703" s="148" t="s">
        <v>600</v>
      </c>
      <c r="C703" s="222">
        <v>315</v>
      </c>
      <c r="D703" s="222">
        <v>325.38</v>
      </c>
      <c r="E703" s="222">
        <v>333</v>
      </c>
      <c r="F703" s="223">
        <f t="shared" si="55"/>
        <v>102.341877189747</v>
      </c>
      <c r="G703" s="222">
        <f t="shared" si="56"/>
        <v>18</v>
      </c>
      <c r="H703" s="223">
        <f t="shared" si="57"/>
        <v>5.71428571428571</v>
      </c>
      <c r="I703" s="222">
        <v>513.75</v>
      </c>
      <c r="J703" s="234">
        <v>293.75</v>
      </c>
      <c r="K703" s="235">
        <v>0</v>
      </c>
      <c r="L703" s="235">
        <v>220</v>
      </c>
      <c r="M703" s="222">
        <f t="shared" si="59"/>
        <v>188.37</v>
      </c>
      <c r="N703" s="223">
        <f t="shared" si="58"/>
        <v>57.8923105292274</v>
      </c>
      <c r="P703" s="194"/>
    </row>
    <row r="704" s="187" customFormat="1" ht="16.05" customHeight="1" spans="1:16">
      <c r="A704" s="241">
        <v>2100403</v>
      </c>
      <c r="B704" s="148" t="s">
        <v>601</v>
      </c>
      <c r="C704" s="222">
        <v>14</v>
      </c>
      <c r="D704" s="222">
        <v>321.79</v>
      </c>
      <c r="E704" s="222">
        <v>322</v>
      </c>
      <c r="F704" s="223">
        <f t="shared" si="55"/>
        <v>100.065259952143</v>
      </c>
      <c r="G704" s="222">
        <f t="shared" si="56"/>
        <v>308</v>
      </c>
      <c r="H704" s="223">
        <f t="shared" si="57"/>
        <v>2200</v>
      </c>
      <c r="I704" s="222">
        <v>327.41</v>
      </c>
      <c r="J704" s="234">
        <v>327.41</v>
      </c>
      <c r="K704" s="235">
        <v>0</v>
      </c>
      <c r="L704" s="235">
        <v>0</v>
      </c>
      <c r="M704" s="222">
        <f t="shared" si="59"/>
        <v>5.62</v>
      </c>
      <c r="N704" s="223">
        <f t="shared" si="58"/>
        <v>1.74648062400945</v>
      </c>
      <c r="P704" s="194"/>
    </row>
    <row r="705" s="187" customFormat="1" ht="16.05" customHeight="1" spans="1:16">
      <c r="A705" s="241">
        <v>2100404</v>
      </c>
      <c r="B705" s="148" t="s">
        <v>602</v>
      </c>
      <c r="C705" s="222">
        <v>0</v>
      </c>
      <c r="D705" s="222">
        <v>0</v>
      </c>
      <c r="E705" s="222">
        <v>0</v>
      </c>
      <c r="F705" s="223">
        <f t="shared" si="55"/>
        <v>0</v>
      </c>
      <c r="G705" s="222">
        <f t="shared" si="56"/>
        <v>0</v>
      </c>
      <c r="H705" s="223">
        <f t="shared" si="57"/>
        <v>0</v>
      </c>
      <c r="I705" s="222">
        <v>0</v>
      </c>
      <c r="J705" s="234">
        <v>0</v>
      </c>
      <c r="K705" s="235">
        <v>0</v>
      </c>
      <c r="L705" s="235">
        <v>0</v>
      </c>
      <c r="M705" s="222">
        <f t="shared" si="59"/>
        <v>0</v>
      </c>
      <c r="N705" s="223">
        <f t="shared" si="58"/>
        <v>0</v>
      </c>
      <c r="P705" s="194"/>
    </row>
    <row r="706" s="187" customFormat="1" ht="16.05" customHeight="1" spans="1:16">
      <c r="A706" s="241">
        <v>2100405</v>
      </c>
      <c r="B706" s="148" t="s">
        <v>603</v>
      </c>
      <c r="C706" s="222">
        <v>0</v>
      </c>
      <c r="D706" s="222">
        <v>0</v>
      </c>
      <c r="E706" s="222">
        <v>0</v>
      </c>
      <c r="F706" s="223">
        <f t="shared" si="55"/>
        <v>0</v>
      </c>
      <c r="G706" s="222">
        <f t="shared" si="56"/>
        <v>0</v>
      </c>
      <c r="H706" s="223">
        <f t="shared" si="57"/>
        <v>0</v>
      </c>
      <c r="I706" s="222">
        <v>0</v>
      </c>
      <c r="J706" s="234">
        <v>0</v>
      </c>
      <c r="K706" s="235">
        <v>0</v>
      </c>
      <c r="L706" s="235">
        <v>0</v>
      </c>
      <c r="M706" s="222">
        <f t="shared" si="59"/>
        <v>0</v>
      </c>
      <c r="N706" s="223">
        <f t="shared" si="58"/>
        <v>0</v>
      </c>
      <c r="P706" s="194"/>
    </row>
    <row r="707" s="187" customFormat="1" ht="16.05" customHeight="1" spans="1:16">
      <c r="A707" s="241">
        <v>2100406</v>
      </c>
      <c r="B707" s="148" t="s">
        <v>604</v>
      </c>
      <c r="C707" s="222">
        <v>0</v>
      </c>
      <c r="D707" s="222">
        <v>0</v>
      </c>
      <c r="E707" s="222">
        <v>0</v>
      </c>
      <c r="F707" s="223">
        <f t="shared" si="55"/>
        <v>0</v>
      </c>
      <c r="G707" s="222">
        <f t="shared" si="56"/>
        <v>0</v>
      </c>
      <c r="H707" s="223">
        <f t="shared" si="57"/>
        <v>0</v>
      </c>
      <c r="I707" s="222">
        <v>0</v>
      </c>
      <c r="J707" s="234">
        <v>0</v>
      </c>
      <c r="K707" s="235">
        <v>0</v>
      </c>
      <c r="L707" s="235">
        <v>0</v>
      </c>
      <c r="M707" s="222">
        <f t="shared" si="59"/>
        <v>0</v>
      </c>
      <c r="N707" s="223">
        <f t="shared" si="58"/>
        <v>0</v>
      </c>
      <c r="P707" s="194"/>
    </row>
    <row r="708" s="187" customFormat="1" ht="16.05" customHeight="1" spans="1:16">
      <c r="A708" s="241">
        <v>2100407</v>
      </c>
      <c r="B708" s="148" t="s">
        <v>605</v>
      </c>
      <c r="C708" s="222">
        <v>0</v>
      </c>
      <c r="D708" s="222">
        <v>0</v>
      </c>
      <c r="E708" s="222">
        <v>0</v>
      </c>
      <c r="F708" s="223">
        <f t="shared" ref="F708:F771" si="60">IFERROR((E708/D708*100),0)</f>
        <v>0</v>
      </c>
      <c r="G708" s="222">
        <f t="shared" ref="G708:G771" si="61">E708-C708</f>
        <v>0</v>
      </c>
      <c r="H708" s="223">
        <f t="shared" si="57"/>
        <v>0</v>
      </c>
      <c r="I708" s="222">
        <v>0</v>
      </c>
      <c r="J708" s="234">
        <v>0</v>
      </c>
      <c r="K708" s="235">
        <v>0</v>
      </c>
      <c r="L708" s="235">
        <v>0</v>
      </c>
      <c r="M708" s="222">
        <f t="shared" si="59"/>
        <v>0</v>
      </c>
      <c r="N708" s="223">
        <f t="shared" si="58"/>
        <v>0</v>
      </c>
      <c r="P708" s="194"/>
    </row>
    <row r="709" s="187" customFormat="1" ht="16.05" customHeight="1" spans="1:16">
      <c r="A709" s="241">
        <v>2100408</v>
      </c>
      <c r="B709" s="148" t="s">
        <v>606</v>
      </c>
      <c r="C709" s="222">
        <v>4051</v>
      </c>
      <c r="D709" s="222">
        <v>3751.89</v>
      </c>
      <c r="E709" s="222">
        <v>4036</v>
      </c>
      <c r="F709" s="223">
        <f t="shared" si="60"/>
        <v>107.57245015179</v>
      </c>
      <c r="G709" s="222">
        <f t="shared" si="61"/>
        <v>-15</v>
      </c>
      <c r="H709" s="223">
        <f t="shared" ref="H709:H772" si="62">IFERROR((G709/C709*100),0)</f>
        <v>-0.370278943470748</v>
      </c>
      <c r="I709" s="222">
        <v>533.61</v>
      </c>
      <c r="J709" s="234">
        <v>241.7</v>
      </c>
      <c r="K709" s="235">
        <v>0</v>
      </c>
      <c r="L709" s="235">
        <v>291.91</v>
      </c>
      <c r="M709" s="222">
        <f t="shared" si="59"/>
        <v>-3218.28</v>
      </c>
      <c r="N709" s="223">
        <f t="shared" ref="N709:N772" si="63">IFERROR((M709/D709*100),0)</f>
        <v>-85.7775681056747</v>
      </c>
      <c r="P709" s="194"/>
    </row>
    <row r="710" s="187" customFormat="1" ht="16.05" customHeight="1" spans="1:16">
      <c r="A710" s="241">
        <v>2100409</v>
      </c>
      <c r="B710" s="148" t="s">
        <v>607</v>
      </c>
      <c r="C710" s="222">
        <v>474</v>
      </c>
      <c r="D710" s="222">
        <v>1207.81</v>
      </c>
      <c r="E710" s="222">
        <v>386</v>
      </c>
      <c r="F710" s="223">
        <f t="shared" si="60"/>
        <v>31.9586689959513</v>
      </c>
      <c r="G710" s="222">
        <f t="shared" si="61"/>
        <v>-88</v>
      </c>
      <c r="H710" s="223">
        <f t="shared" si="62"/>
        <v>-18.5654008438819</v>
      </c>
      <c r="I710" s="222">
        <v>816.33</v>
      </c>
      <c r="J710" s="234">
        <v>350.76</v>
      </c>
      <c r="K710" s="235">
        <v>0</v>
      </c>
      <c r="L710" s="235">
        <v>465.57</v>
      </c>
      <c r="M710" s="222">
        <f t="shared" si="59"/>
        <v>-391.48</v>
      </c>
      <c r="N710" s="223">
        <f t="shared" si="63"/>
        <v>-32.4123827423187</v>
      </c>
      <c r="P710" s="194"/>
    </row>
    <row r="711" s="187" customFormat="1" ht="16.05" customHeight="1" spans="1:16">
      <c r="A711" s="241">
        <v>2100410</v>
      </c>
      <c r="B711" s="148" t="s">
        <v>608</v>
      </c>
      <c r="C711" s="222">
        <v>1036</v>
      </c>
      <c r="D711" s="222">
        <v>1702.96</v>
      </c>
      <c r="E711" s="222">
        <v>730</v>
      </c>
      <c r="F711" s="223">
        <f t="shared" si="60"/>
        <v>42.8665382627895</v>
      </c>
      <c r="G711" s="222">
        <f t="shared" si="61"/>
        <v>-306</v>
      </c>
      <c r="H711" s="223">
        <f t="shared" si="62"/>
        <v>-29.5366795366795</v>
      </c>
      <c r="I711" s="222">
        <v>161.34</v>
      </c>
      <c r="J711" s="234">
        <v>61.34</v>
      </c>
      <c r="K711" s="235">
        <v>0</v>
      </c>
      <c r="L711" s="235">
        <v>100</v>
      </c>
      <c r="M711" s="222">
        <f t="shared" si="59"/>
        <v>-1541.62</v>
      </c>
      <c r="N711" s="223">
        <f t="shared" si="63"/>
        <v>-90.5259078310706</v>
      </c>
      <c r="P711" s="194"/>
    </row>
    <row r="712" s="187" customFormat="1" ht="16.05" customHeight="1" spans="1:16">
      <c r="A712" s="241">
        <v>2100499</v>
      </c>
      <c r="B712" s="148" t="s">
        <v>609</v>
      </c>
      <c r="C712" s="222">
        <v>431</v>
      </c>
      <c r="D712" s="222">
        <v>915.46</v>
      </c>
      <c r="E712" s="222">
        <v>2765</v>
      </c>
      <c r="F712" s="223">
        <f t="shared" si="60"/>
        <v>302.033950145282</v>
      </c>
      <c r="G712" s="222">
        <f t="shared" si="61"/>
        <v>2334</v>
      </c>
      <c r="H712" s="223">
        <f t="shared" si="62"/>
        <v>541.5313225058</v>
      </c>
      <c r="I712" s="222">
        <v>746.37</v>
      </c>
      <c r="J712" s="234">
        <v>347</v>
      </c>
      <c r="K712" s="235">
        <v>287.65</v>
      </c>
      <c r="L712" s="235">
        <v>111.72</v>
      </c>
      <c r="M712" s="222">
        <f t="shared" si="59"/>
        <v>-169.09</v>
      </c>
      <c r="N712" s="223">
        <f t="shared" si="63"/>
        <v>-18.4704957070762</v>
      </c>
      <c r="P712" s="194"/>
    </row>
    <row r="713" s="187" customFormat="1" ht="16.05" customHeight="1" spans="1:16">
      <c r="A713" s="241">
        <v>21006</v>
      </c>
      <c r="B713" s="219" t="s">
        <v>610</v>
      </c>
      <c r="C713" s="222">
        <v>0</v>
      </c>
      <c r="D713" s="222">
        <v>10</v>
      </c>
      <c r="E713" s="222">
        <v>19</v>
      </c>
      <c r="F713" s="223">
        <f t="shared" si="60"/>
        <v>190</v>
      </c>
      <c r="G713" s="222">
        <f t="shared" si="61"/>
        <v>19</v>
      </c>
      <c r="H713" s="223">
        <f t="shared" si="62"/>
        <v>0</v>
      </c>
      <c r="I713" s="222">
        <v>4.28</v>
      </c>
      <c r="J713" s="234">
        <v>0</v>
      </c>
      <c r="K713" s="235">
        <v>0</v>
      </c>
      <c r="L713" s="235">
        <v>4.28</v>
      </c>
      <c r="M713" s="222">
        <f t="shared" si="59"/>
        <v>-5.72</v>
      </c>
      <c r="N713" s="223">
        <f t="shared" si="63"/>
        <v>-57.2</v>
      </c>
      <c r="P713" s="194"/>
    </row>
    <row r="714" s="187" customFormat="1" ht="16.05" customHeight="1" spans="1:16">
      <c r="A714" s="241">
        <v>2100601</v>
      </c>
      <c r="B714" s="148" t="s">
        <v>611</v>
      </c>
      <c r="C714" s="222">
        <v>0</v>
      </c>
      <c r="D714" s="222">
        <v>10</v>
      </c>
      <c r="E714" s="222">
        <v>19</v>
      </c>
      <c r="F714" s="223">
        <f t="shared" si="60"/>
        <v>190</v>
      </c>
      <c r="G714" s="222">
        <f t="shared" si="61"/>
        <v>19</v>
      </c>
      <c r="H714" s="223">
        <f t="shared" si="62"/>
        <v>0</v>
      </c>
      <c r="I714" s="222">
        <v>4.28</v>
      </c>
      <c r="J714" s="234">
        <v>0</v>
      </c>
      <c r="K714" s="235">
        <v>0</v>
      </c>
      <c r="L714" s="235">
        <v>4.28</v>
      </c>
      <c r="M714" s="222">
        <f t="shared" si="59"/>
        <v>-5.72</v>
      </c>
      <c r="N714" s="223">
        <f t="shared" si="63"/>
        <v>-57.2</v>
      </c>
      <c r="P714" s="194"/>
    </row>
    <row r="715" s="187" customFormat="1" ht="16.05" customHeight="1" spans="1:16">
      <c r="A715" s="241">
        <v>2100699</v>
      </c>
      <c r="B715" s="148" t="s">
        <v>612</v>
      </c>
      <c r="C715" s="222">
        <v>0</v>
      </c>
      <c r="D715" s="222">
        <v>0</v>
      </c>
      <c r="E715" s="222">
        <v>0</v>
      </c>
      <c r="F715" s="223">
        <f t="shared" si="60"/>
        <v>0</v>
      </c>
      <c r="G715" s="222">
        <f t="shared" si="61"/>
        <v>0</v>
      </c>
      <c r="H715" s="223">
        <f t="shared" si="62"/>
        <v>0</v>
      </c>
      <c r="I715" s="222">
        <v>0</v>
      </c>
      <c r="J715" s="234">
        <v>0</v>
      </c>
      <c r="K715" s="235">
        <v>0</v>
      </c>
      <c r="L715" s="235">
        <v>0</v>
      </c>
      <c r="M715" s="222">
        <f t="shared" si="59"/>
        <v>0</v>
      </c>
      <c r="N715" s="223">
        <f t="shared" si="63"/>
        <v>0</v>
      </c>
      <c r="P715" s="194"/>
    </row>
    <row r="716" s="187" customFormat="1" ht="16.05" customHeight="1" spans="1:16">
      <c r="A716" s="241">
        <v>21007</v>
      </c>
      <c r="B716" s="219" t="s">
        <v>613</v>
      </c>
      <c r="C716" s="222">
        <v>2792</v>
      </c>
      <c r="D716" s="222">
        <v>2423.49</v>
      </c>
      <c r="E716" s="222">
        <v>2171</v>
      </c>
      <c r="F716" s="223">
        <f t="shared" si="60"/>
        <v>89.5815538747839</v>
      </c>
      <c r="G716" s="222">
        <f t="shared" si="61"/>
        <v>-621</v>
      </c>
      <c r="H716" s="223">
        <f t="shared" si="62"/>
        <v>-22.2421203438395</v>
      </c>
      <c r="I716" s="222">
        <v>2693.34</v>
      </c>
      <c r="J716" s="234">
        <v>2055.96</v>
      </c>
      <c r="K716" s="235">
        <v>626</v>
      </c>
      <c r="L716" s="235">
        <v>11.38</v>
      </c>
      <c r="M716" s="222">
        <f t="shared" si="59"/>
        <v>269.85</v>
      </c>
      <c r="N716" s="223">
        <f t="shared" si="63"/>
        <v>11.1347684537589</v>
      </c>
      <c r="P716" s="194"/>
    </row>
    <row r="717" s="187" customFormat="1" ht="16.05" customHeight="1" spans="1:16">
      <c r="A717" s="241">
        <v>2100716</v>
      </c>
      <c r="B717" s="148" t="s">
        <v>614</v>
      </c>
      <c r="C717" s="222">
        <v>0</v>
      </c>
      <c r="D717" s="222">
        <v>8.48</v>
      </c>
      <c r="E717" s="222">
        <v>2</v>
      </c>
      <c r="F717" s="223">
        <f t="shared" si="60"/>
        <v>23.5849056603774</v>
      </c>
      <c r="G717" s="222">
        <f t="shared" si="61"/>
        <v>2</v>
      </c>
      <c r="H717" s="223">
        <f t="shared" si="62"/>
        <v>0</v>
      </c>
      <c r="I717" s="222">
        <v>0</v>
      </c>
      <c r="J717" s="234">
        <v>0</v>
      </c>
      <c r="K717" s="235">
        <v>0</v>
      </c>
      <c r="L717" s="235">
        <v>0</v>
      </c>
      <c r="M717" s="222">
        <f t="shared" si="59"/>
        <v>-8.48</v>
      </c>
      <c r="N717" s="223">
        <f t="shared" si="63"/>
        <v>-100</v>
      </c>
      <c r="P717" s="194"/>
    </row>
    <row r="718" s="187" customFormat="1" ht="16.05" customHeight="1" spans="1:16">
      <c r="A718" s="241">
        <v>2100717</v>
      </c>
      <c r="B718" s="148" t="s">
        <v>615</v>
      </c>
      <c r="C718" s="222">
        <v>1594</v>
      </c>
      <c r="D718" s="222">
        <v>1598.08</v>
      </c>
      <c r="E718" s="222">
        <v>1429</v>
      </c>
      <c r="F718" s="223">
        <f t="shared" si="60"/>
        <v>89.4198037645174</v>
      </c>
      <c r="G718" s="222">
        <f t="shared" si="61"/>
        <v>-165</v>
      </c>
      <c r="H718" s="223">
        <f t="shared" si="62"/>
        <v>-10.3513174404015</v>
      </c>
      <c r="I718" s="222">
        <v>1307.75</v>
      </c>
      <c r="J718" s="234">
        <v>1300</v>
      </c>
      <c r="K718" s="235">
        <v>0</v>
      </c>
      <c r="L718" s="235">
        <v>7.75</v>
      </c>
      <c r="M718" s="222">
        <f t="shared" si="59"/>
        <v>-290.33</v>
      </c>
      <c r="N718" s="223">
        <f t="shared" si="63"/>
        <v>-18.1674259110933</v>
      </c>
      <c r="P718" s="194"/>
    </row>
    <row r="719" s="187" customFormat="1" ht="16.05" customHeight="1" spans="1:16">
      <c r="A719" s="241">
        <v>2100799</v>
      </c>
      <c r="B719" s="148" t="s">
        <v>616</v>
      </c>
      <c r="C719" s="222">
        <v>1198</v>
      </c>
      <c r="D719" s="222">
        <v>816.93</v>
      </c>
      <c r="E719" s="222">
        <v>740</v>
      </c>
      <c r="F719" s="223">
        <f t="shared" si="60"/>
        <v>90.5830364902746</v>
      </c>
      <c r="G719" s="222">
        <f t="shared" si="61"/>
        <v>-458</v>
      </c>
      <c r="H719" s="223">
        <f t="shared" si="62"/>
        <v>-38.2303839732888</v>
      </c>
      <c r="I719" s="222">
        <v>1385.59</v>
      </c>
      <c r="J719" s="234">
        <v>755.96</v>
      </c>
      <c r="K719" s="235">
        <v>626</v>
      </c>
      <c r="L719" s="235">
        <v>3.63</v>
      </c>
      <c r="M719" s="222">
        <f t="shared" si="59"/>
        <v>568.66</v>
      </c>
      <c r="N719" s="223">
        <f t="shared" si="63"/>
        <v>69.6093912575129</v>
      </c>
      <c r="P719" s="194"/>
    </row>
    <row r="720" s="187" customFormat="1" ht="16.05" customHeight="1" spans="1:16">
      <c r="A720" s="241">
        <v>21011</v>
      </c>
      <c r="B720" s="219" t="s">
        <v>617</v>
      </c>
      <c r="C720" s="222">
        <v>4922</v>
      </c>
      <c r="D720" s="222">
        <v>5907.03</v>
      </c>
      <c r="E720" s="222">
        <v>3248</v>
      </c>
      <c r="F720" s="223">
        <f t="shared" si="60"/>
        <v>54.9853310377635</v>
      </c>
      <c r="G720" s="222">
        <f t="shared" si="61"/>
        <v>-1674</v>
      </c>
      <c r="H720" s="223">
        <f t="shared" si="62"/>
        <v>-34.0105648110524</v>
      </c>
      <c r="I720" s="222">
        <v>6587.92</v>
      </c>
      <c r="J720" s="234">
        <v>6587.92</v>
      </c>
      <c r="K720" s="235">
        <v>0</v>
      </c>
      <c r="L720" s="235">
        <v>0</v>
      </c>
      <c r="M720" s="222">
        <f t="shared" si="59"/>
        <v>680.89</v>
      </c>
      <c r="N720" s="223">
        <f t="shared" si="63"/>
        <v>11.5267740302656</v>
      </c>
      <c r="P720" s="194"/>
    </row>
    <row r="721" s="187" customFormat="1" ht="16.05" customHeight="1" spans="1:16">
      <c r="A721" s="241">
        <v>2101101</v>
      </c>
      <c r="B721" s="148" t="s">
        <v>618</v>
      </c>
      <c r="C721" s="222">
        <v>1463</v>
      </c>
      <c r="D721" s="222">
        <v>1232.42</v>
      </c>
      <c r="E721" s="222">
        <v>1132</v>
      </c>
      <c r="F721" s="223">
        <f t="shared" si="60"/>
        <v>91.8518037681959</v>
      </c>
      <c r="G721" s="222">
        <f t="shared" si="61"/>
        <v>-331</v>
      </c>
      <c r="H721" s="223">
        <f t="shared" si="62"/>
        <v>-22.6247436773753</v>
      </c>
      <c r="I721" s="222">
        <v>1221.42</v>
      </c>
      <c r="J721" s="234">
        <v>1221.42</v>
      </c>
      <c r="K721" s="235">
        <v>0</v>
      </c>
      <c r="L721" s="235">
        <v>0</v>
      </c>
      <c r="M721" s="222">
        <f t="shared" si="59"/>
        <v>-11</v>
      </c>
      <c r="N721" s="223">
        <f t="shared" si="63"/>
        <v>-0.892552863471868</v>
      </c>
      <c r="P721" s="194"/>
    </row>
    <row r="722" s="187" customFormat="1" ht="16.05" customHeight="1" spans="1:16">
      <c r="A722" s="241">
        <v>2101102</v>
      </c>
      <c r="B722" s="148" t="s">
        <v>619</v>
      </c>
      <c r="C722" s="222">
        <v>2618</v>
      </c>
      <c r="D722" s="222">
        <v>3074.61</v>
      </c>
      <c r="E722" s="222">
        <v>660</v>
      </c>
      <c r="F722" s="223">
        <f t="shared" si="60"/>
        <v>21.4661371686165</v>
      </c>
      <c r="G722" s="222">
        <f t="shared" si="61"/>
        <v>-1958</v>
      </c>
      <c r="H722" s="223">
        <f t="shared" si="62"/>
        <v>-74.7899159663866</v>
      </c>
      <c r="I722" s="222">
        <v>3766.5</v>
      </c>
      <c r="J722" s="234">
        <v>3766.5</v>
      </c>
      <c r="K722" s="235">
        <v>0</v>
      </c>
      <c r="L722" s="235">
        <v>0</v>
      </c>
      <c r="M722" s="222">
        <f t="shared" si="59"/>
        <v>691.89</v>
      </c>
      <c r="N722" s="223">
        <f t="shared" si="63"/>
        <v>22.5033418872637</v>
      </c>
      <c r="P722" s="194"/>
    </row>
    <row r="723" s="187" customFormat="1" ht="16.05" customHeight="1" spans="1:16">
      <c r="A723" s="241">
        <v>2101103</v>
      </c>
      <c r="B723" s="148" t="s">
        <v>620</v>
      </c>
      <c r="C723" s="222">
        <v>841</v>
      </c>
      <c r="D723" s="222">
        <v>1600</v>
      </c>
      <c r="E723" s="222">
        <v>1456</v>
      </c>
      <c r="F723" s="223">
        <f t="shared" si="60"/>
        <v>91</v>
      </c>
      <c r="G723" s="222">
        <f t="shared" si="61"/>
        <v>615</v>
      </c>
      <c r="H723" s="223">
        <f t="shared" si="62"/>
        <v>73.1272294887039</v>
      </c>
      <c r="I723" s="222">
        <v>1600</v>
      </c>
      <c r="J723" s="234">
        <v>1600</v>
      </c>
      <c r="K723" s="235">
        <v>0</v>
      </c>
      <c r="L723" s="235">
        <v>0</v>
      </c>
      <c r="M723" s="222">
        <f t="shared" si="59"/>
        <v>0</v>
      </c>
      <c r="N723" s="223">
        <f t="shared" si="63"/>
        <v>0</v>
      </c>
      <c r="P723" s="194"/>
    </row>
    <row r="724" s="187" customFormat="1" ht="16.05" customHeight="1" spans="1:16">
      <c r="A724" s="241">
        <v>2101199</v>
      </c>
      <c r="B724" s="148" t="s">
        <v>621</v>
      </c>
      <c r="C724" s="222">
        <v>0</v>
      </c>
      <c r="D724" s="222">
        <v>0</v>
      </c>
      <c r="E724" s="222">
        <v>0</v>
      </c>
      <c r="F724" s="223">
        <f t="shared" si="60"/>
        <v>0</v>
      </c>
      <c r="G724" s="222">
        <f t="shared" si="61"/>
        <v>0</v>
      </c>
      <c r="H724" s="223">
        <f t="shared" si="62"/>
        <v>0</v>
      </c>
      <c r="I724" s="222">
        <v>0</v>
      </c>
      <c r="J724" s="234">
        <v>0</v>
      </c>
      <c r="K724" s="235">
        <v>0</v>
      </c>
      <c r="L724" s="235">
        <v>0</v>
      </c>
      <c r="M724" s="222">
        <f t="shared" si="59"/>
        <v>0</v>
      </c>
      <c r="N724" s="223">
        <f t="shared" si="63"/>
        <v>0</v>
      </c>
      <c r="P724" s="194"/>
    </row>
    <row r="725" s="187" customFormat="1" ht="16.05" customHeight="1" spans="1:16">
      <c r="A725" s="241">
        <v>21012</v>
      </c>
      <c r="B725" s="219" t="s">
        <v>622</v>
      </c>
      <c r="C725" s="222">
        <v>1308</v>
      </c>
      <c r="D725" s="222">
        <v>584.67</v>
      </c>
      <c r="E725" s="222">
        <v>0</v>
      </c>
      <c r="F725" s="223">
        <f t="shared" si="60"/>
        <v>0</v>
      </c>
      <c r="G725" s="222">
        <f t="shared" si="61"/>
        <v>-1308</v>
      </c>
      <c r="H725" s="223">
        <f t="shared" si="62"/>
        <v>-100</v>
      </c>
      <c r="I725" s="222">
        <v>0</v>
      </c>
      <c r="J725" s="234">
        <v>0</v>
      </c>
      <c r="K725" s="235">
        <v>0</v>
      </c>
      <c r="L725" s="235">
        <v>0</v>
      </c>
      <c r="M725" s="222">
        <f t="shared" si="59"/>
        <v>-584.67</v>
      </c>
      <c r="N725" s="223">
        <f t="shared" si="63"/>
        <v>-100</v>
      </c>
      <c r="P725" s="194"/>
    </row>
    <row r="726" s="187" customFormat="1" ht="16.05" customHeight="1" spans="1:16">
      <c r="A726" s="241">
        <v>2101201</v>
      </c>
      <c r="B726" s="148" t="s">
        <v>623</v>
      </c>
      <c r="C726" s="222">
        <v>50</v>
      </c>
      <c r="D726" s="222">
        <v>0</v>
      </c>
      <c r="E726" s="222">
        <v>0</v>
      </c>
      <c r="F726" s="223">
        <f t="shared" si="60"/>
        <v>0</v>
      </c>
      <c r="G726" s="222">
        <f t="shared" si="61"/>
        <v>-50</v>
      </c>
      <c r="H726" s="223">
        <f t="shared" si="62"/>
        <v>-100</v>
      </c>
      <c r="I726" s="222">
        <v>0</v>
      </c>
      <c r="J726" s="234">
        <v>0</v>
      </c>
      <c r="K726" s="235">
        <v>0</v>
      </c>
      <c r="L726" s="235">
        <v>0</v>
      </c>
      <c r="M726" s="222">
        <f t="shared" ref="M726:M780" si="64">I726-D726</f>
        <v>0</v>
      </c>
      <c r="N726" s="223">
        <f t="shared" si="63"/>
        <v>0</v>
      </c>
      <c r="P726" s="194"/>
    </row>
    <row r="727" s="187" customFormat="1" ht="16.05" customHeight="1" spans="1:16">
      <c r="A727" s="241">
        <v>2101202</v>
      </c>
      <c r="B727" s="148" t="s">
        <v>624</v>
      </c>
      <c r="C727" s="222">
        <v>1258</v>
      </c>
      <c r="D727" s="222">
        <v>584.67</v>
      </c>
      <c r="E727" s="222">
        <v>0</v>
      </c>
      <c r="F727" s="223">
        <f t="shared" si="60"/>
        <v>0</v>
      </c>
      <c r="G727" s="222">
        <f t="shared" si="61"/>
        <v>-1258</v>
      </c>
      <c r="H727" s="223">
        <f t="shared" si="62"/>
        <v>-100</v>
      </c>
      <c r="I727" s="222">
        <v>0</v>
      </c>
      <c r="J727" s="234">
        <v>0</v>
      </c>
      <c r="K727" s="235">
        <v>0</v>
      </c>
      <c r="L727" s="235">
        <v>0</v>
      </c>
      <c r="M727" s="222">
        <f t="shared" si="64"/>
        <v>-584.67</v>
      </c>
      <c r="N727" s="223">
        <f t="shared" si="63"/>
        <v>-100</v>
      </c>
      <c r="P727" s="194"/>
    </row>
    <row r="728" s="187" customFormat="1" ht="16.05" customHeight="1" spans="1:16">
      <c r="A728" s="241">
        <v>2101299</v>
      </c>
      <c r="B728" s="148" t="s">
        <v>625</v>
      </c>
      <c r="C728" s="222">
        <v>0</v>
      </c>
      <c r="D728" s="222">
        <v>0</v>
      </c>
      <c r="E728" s="222">
        <v>0</v>
      </c>
      <c r="F728" s="223">
        <f t="shared" si="60"/>
        <v>0</v>
      </c>
      <c r="G728" s="222">
        <f t="shared" si="61"/>
        <v>0</v>
      </c>
      <c r="H728" s="223">
        <f t="shared" si="62"/>
        <v>0</v>
      </c>
      <c r="I728" s="222">
        <v>0</v>
      </c>
      <c r="J728" s="234">
        <v>0</v>
      </c>
      <c r="K728" s="235">
        <v>0</v>
      </c>
      <c r="L728" s="235">
        <v>0</v>
      </c>
      <c r="M728" s="222">
        <f t="shared" si="64"/>
        <v>0</v>
      </c>
      <c r="N728" s="223">
        <f t="shared" si="63"/>
        <v>0</v>
      </c>
      <c r="P728" s="194"/>
    </row>
    <row r="729" s="187" customFormat="1" ht="16.05" customHeight="1" spans="1:16">
      <c r="A729" s="241">
        <v>21013</v>
      </c>
      <c r="B729" s="219" t="s">
        <v>626</v>
      </c>
      <c r="C729" s="222">
        <v>2476</v>
      </c>
      <c r="D729" s="222">
        <v>1631</v>
      </c>
      <c r="E729" s="222">
        <v>1364</v>
      </c>
      <c r="F729" s="223">
        <f t="shared" si="60"/>
        <v>83.6296750459841</v>
      </c>
      <c r="G729" s="222">
        <f t="shared" si="61"/>
        <v>-1112</v>
      </c>
      <c r="H729" s="223">
        <f t="shared" si="62"/>
        <v>-44.9111470113086</v>
      </c>
      <c r="I729" s="222">
        <v>2815.16</v>
      </c>
      <c r="J729" s="234">
        <v>1237.16</v>
      </c>
      <c r="K729" s="235">
        <v>1122</v>
      </c>
      <c r="L729" s="235">
        <v>456</v>
      </c>
      <c r="M729" s="222">
        <f t="shared" si="64"/>
        <v>1184.16</v>
      </c>
      <c r="N729" s="223">
        <f t="shared" si="63"/>
        <v>72.6033108522379</v>
      </c>
      <c r="P729" s="194"/>
    </row>
    <row r="730" s="187" customFormat="1" ht="16.05" customHeight="1" spans="1:16">
      <c r="A730" s="241">
        <v>2101301</v>
      </c>
      <c r="B730" s="148" t="s">
        <v>627</v>
      </c>
      <c r="C730" s="222">
        <v>2476</v>
      </c>
      <c r="D730" s="222">
        <v>1631</v>
      </c>
      <c r="E730" s="222">
        <v>1363</v>
      </c>
      <c r="F730" s="223">
        <f t="shared" si="60"/>
        <v>83.5683629675046</v>
      </c>
      <c r="G730" s="222">
        <f t="shared" si="61"/>
        <v>-1113</v>
      </c>
      <c r="H730" s="223">
        <f t="shared" si="62"/>
        <v>-44.951534733441</v>
      </c>
      <c r="I730" s="222">
        <v>2708.16</v>
      </c>
      <c r="J730" s="234">
        <v>1137.16</v>
      </c>
      <c r="K730" s="235">
        <v>1122</v>
      </c>
      <c r="L730" s="235">
        <v>449</v>
      </c>
      <c r="M730" s="222">
        <f t="shared" si="64"/>
        <v>1077.16</v>
      </c>
      <c r="N730" s="223">
        <f t="shared" si="63"/>
        <v>66.0429184549356</v>
      </c>
      <c r="P730" s="194"/>
    </row>
    <row r="731" s="187" customFormat="1" ht="16.05" customHeight="1" spans="1:16">
      <c r="A731" s="241">
        <v>2101302</v>
      </c>
      <c r="B731" s="148" t="s">
        <v>628</v>
      </c>
      <c r="C731" s="222">
        <v>0</v>
      </c>
      <c r="D731" s="222">
        <v>0</v>
      </c>
      <c r="E731" s="222">
        <v>0</v>
      </c>
      <c r="F731" s="223">
        <f t="shared" si="60"/>
        <v>0</v>
      </c>
      <c r="G731" s="222">
        <f t="shared" si="61"/>
        <v>0</v>
      </c>
      <c r="H731" s="223">
        <f t="shared" si="62"/>
        <v>0</v>
      </c>
      <c r="I731" s="222">
        <v>0</v>
      </c>
      <c r="J731" s="234">
        <v>0</v>
      </c>
      <c r="K731" s="235">
        <v>0</v>
      </c>
      <c r="L731" s="235">
        <v>0</v>
      </c>
      <c r="M731" s="222">
        <f t="shared" si="64"/>
        <v>0</v>
      </c>
      <c r="N731" s="223">
        <f t="shared" si="63"/>
        <v>0</v>
      </c>
      <c r="P731" s="194"/>
    </row>
    <row r="732" s="187" customFormat="1" ht="16.05" customHeight="1" spans="1:16">
      <c r="A732" s="241">
        <v>2101399</v>
      </c>
      <c r="B732" s="148" t="s">
        <v>629</v>
      </c>
      <c r="C732" s="222">
        <v>0</v>
      </c>
      <c r="D732" s="222">
        <v>0</v>
      </c>
      <c r="E732" s="222">
        <v>1</v>
      </c>
      <c r="F732" s="223">
        <f t="shared" si="60"/>
        <v>0</v>
      </c>
      <c r="G732" s="222">
        <f t="shared" si="61"/>
        <v>1</v>
      </c>
      <c r="H732" s="223">
        <f t="shared" si="62"/>
        <v>0</v>
      </c>
      <c r="I732" s="222">
        <v>107</v>
      </c>
      <c r="J732" s="234">
        <v>100</v>
      </c>
      <c r="K732" s="235">
        <v>0</v>
      </c>
      <c r="L732" s="235">
        <v>7</v>
      </c>
      <c r="M732" s="222">
        <f t="shared" si="64"/>
        <v>107</v>
      </c>
      <c r="N732" s="223">
        <f t="shared" si="63"/>
        <v>0</v>
      </c>
      <c r="P732" s="194"/>
    </row>
    <row r="733" s="187" customFormat="1" ht="16.05" customHeight="1" spans="1:16">
      <c r="A733" s="241">
        <v>21014</v>
      </c>
      <c r="B733" s="219" t="s">
        <v>630</v>
      </c>
      <c r="C733" s="222">
        <v>428</v>
      </c>
      <c r="D733" s="222">
        <v>99.23</v>
      </c>
      <c r="E733" s="222">
        <v>101</v>
      </c>
      <c r="F733" s="223">
        <f t="shared" si="60"/>
        <v>101.783734757634</v>
      </c>
      <c r="G733" s="222">
        <f t="shared" si="61"/>
        <v>-327</v>
      </c>
      <c r="H733" s="223">
        <f t="shared" si="62"/>
        <v>-76.4018691588785</v>
      </c>
      <c r="I733" s="222">
        <v>275.93</v>
      </c>
      <c r="J733" s="234">
        <v>180</v>
      </c>
      <c r="K733" s="235">
        <v>95.93</v>
      </c>
      <c r="L733" s="235">
        <v>0</v>
      </c>
      <c r="M733" s="222">
        <f t="shared" si="64"/>
        <v>176.7</v>
      </c>
      <c r="N733" s="223">
        <f t="shared" si="63"/>
        <v>178.071147838355</v>
      </c>
      <c r="P733" s="194"/>
    </row>
    <row r="734" s="187" customFormat="1" ht="16.05" customHeight="1" spans="1:16">
      <c r="A734" s="241">
        <v>2101401</v>
      </c>
      <c r="B734" s="148" t="s">
        <v>631</v>
      </c>
      <c r="C734" s="222">
        <v>104</v>
      </c>
      <c r="D734" s="222">
        <v>99.23</v>
      </c>
      <c r="E734" s="222">
        <v>101</v>
      </c>
      <c r="F734" s="223">
        <f t="shared" si="60"/>
        <v>101.783734757634</v>
      </c>
      <c r="G734" s="222">
        <f t="shared" si="61"/>
        <v>-3</v>
      </c>
      <c r="H734" s="223">
        <f t="shared" si="62"/>
        <v>-2.88461538461538</v>
      </c>
      <c r="I734" s="222">
        <v>190.19</v>
      </c>
      <c r="J734" s="234">
        <v>180</v>
      </c>
      <c r="K734" s="235">
        <v>10.19</v>
      </c>
      <c r="L734" s="235">
        <v>0</v>
      </c>
      <c r="M734" s="222">
        <f t="shared" si="64"/>
        <v>90.96</v>
      </c>
      <c r="N734" s="223">
        <f t="shared" si="63"/>
        <v>91.6658268668749</v>
      </c>
      <c r="P734" s="194"/>
    </row>
    <row r="735" s="187" customFormat="1" ht="16.05" customHeight="1" spans="1:16">
      <c r="A735" s="241">
        <v>2101499</v>
      </c>
      <c r="B735" s="148" t="s">
        <v>632</v>
      </c>
      <c r="C735" s="222">
        <v>324</v>
      </c>
      <c r="D735" s="222">
        <v>0</v>
      </c>
      <c r="E735" s="222">
        <v>0</v>
      </c>
      <c r="F735" s="223">
        <f t="shared" si="60"/>
        <v>0</v>
      </c>
      <c r="G735" s="222">
        <f t="shared" si="61"/>
        <v>-324</v>
      </c>
      <c r="H735" s="223">
        <f t="shared" si="62"/>
        <v>-100</v>
      </c>
      <c r="I735" s="222">
        <v>85.74</v>
      </c>
      <c r="J735" s="234">
        <v>0</v>
      </c>
      <c r="K735" s="235">
        <v>85.74</v>
      </c>
      <c r="L735" s="235">
        <v>0</v>
      </c>
      <c r="M735" s="222">
        <f t="shared" si="64"/>
        <v>85.74</v>
      </c>
      <c r="N735" s="223">
        <f t="shared" si="63"/>
        <v>0</v>
      </c>
      <c r="P735" s="194"/>
    </row>
    <row r="736" s="187" customFormat="1" ht="16.05" customHeight="1" spans="1:16">
      <c r="A736" s="241">
        <v>21015</v>
      </c>
      <c r="B736" s="219" t="s">
        <v>633</v>
      </c>
      <c r="C736" s="222">
        <v>425</v>
      </c>
      <c r="D736" s="222">
        <v>439.26</v>
      </c>
      <c r="E736" s="222">
        <v>447</v>
      </c>
      <c r="F736" s="223">
        <f t="shared" si="60"/>
        <v>101.762054364158</v>
      </c>
      <c r="G736" s="222">
        <f t="shared" si="61"/>
        <v>22</v>
      </c>
      <c r="H736" s="223">
        <f t="shared" si="62"/>
        <v>5.17647058823529</v>
      </c>
      <c r="I736" s="222">
        <v>400.88</v>
      </c>
      <c r="J736" s="234">
        <v>400.88</v>
      </c>
      <c r="K736" s="235">
        <v>0</v>
      </c>
      <c r="L736" s="235">
        <v>0</v>
      </c>
      <c r="M736" s="222">
        <f t="shared" si="64"/>
        <v>-38.38</v>
      </c>
      <c r="N736" s="223">
        <f t="shared" si="63"/>
        <v>-8.73742202795611</v>
      </c>
      <c r="P736" s="194"/>
    </row>
    <row r="737" s="187" customFormat="1" ht="16.05" customHeight="1" spans="1:16">
      <c r="A737" s="241">
        <v>2101501</v>
      </c>
      <c r="B737" s="148" t="s">
        <v>101</v>
      </c>
      <c r="C737" s="222">
        <v>130</v>
      </c>
      <c r="D737" s="222">
        <v>351.26</v>
      </c>
      <c r="E737" s="222">
        <v>419</v>
      </c>
      <c r="F737" s="223">
        <f t="shared" si="60"/>
        <v>119.284860217503</v>
      </c>
      <c r="G737" s="222">
        <f t="shared" si="61"/>
        <v>289</v>
      </c>
      <c r="H737" s="223">
        <f t="shared" si="62"/>
        <v>222.307692307692</v>
      </c>
      <c r="I737" s="222">
        <v>400.88</v>
      </c>
      <c r="J737" s="234">
        <v>400.88</v>
      </c>
      <c r="K737" s="235">
        <v>0</v>
      </c>
      <c r="L737" s="235">
        <v>0</v>
      </c>
      <c r="M737" s="222">
        <f t="shared" si="64"/>
        <v>49.62</v>
      </c>
      <c r="N737" s="223">
        <f t="shared" si="63"/>
        <v>14.1262882195525</v>
      </c>
      <c r="P737" s="194"/>
    </row>
    <row r="738" s="187" customFormat="1" ht="16.05" customHeight="1" spans="1:16">
      <c r="A738" s="241">
        <v>2101502</v>
      </c>
      <c r="B738" s="148" t="s">
        <v>102</v>
      </c>
      <c r="C738" s="222">
        <v>0</v>
      </c>
      <c r="D738" s="222">
        <v>88</v>
      </c>
      <c r="E738" s="222">
        <v>28</v>
      </c>
      <c r="F738" s="223">
        <f t="shared" si="60"/>
        <v>31.8181818181818</v>
      </c>
      <c r="G738" s="222">
        <f t="shared" si="61"/>
        <v>28</v>
      </c>
      <c r="H738" s="223">
        <f t="shared" si="62"/>
        <v>0</v>
      </c>
      <c r="I738" s="222">
        <v>0</v>
      </c>
      <c r="J738" s="234">
        <v>0</v>
      </c>
      <c r="K738" s="235">
        <v>0</v>
      </c>
      <c r="L738" s="235">
        <v>0</v>
      </c>
      <c r="M738" s="222">
        <f t="shared" si="64"/>
        <v>-88</v>
      </c>
      <c r="N738" s="223">
        <f t="shared" si="63"/>
        <v>-100</v>
      </c>
      <c r="P738" s="194"/>
    </row>
    <row r="739" s="187" customFormat="1" ht="16.05" customHeight="1" spans="1:16">
      <c r="A739" s="241">
        <v>2101503</v>
      </c>
      <c r="B739" s="148" t="s">
        <v>103</v>
      </c>
      <c r="C739" s="222">
        <v>0</v>
      </c>
      <c r="D739" s="222">
        <v>0</v>
      </c>
      <c r="E739" s="222">
        <v>0</v>
      </c>
      <c r="F739" s="223">
        <f t="shared" si="60"/>
        <v>0</v>
      </c>
      <c r="G739" s="222">
        <f t="shared" si="61"/>
        <v>0</v>
      </c>
      <c r="H739" s="223">
        <f t="shared" si="62"/>
        <v>0</v>
      </c>
      <c r="I739" s="222">
        <v>0</v>
      </c>
      <c r="J739" s="234">
        <v>0</v>
      </c>
      <c r="K739" s="235">
        <v>0</v>
      </c>
      <c r="L739" s="235">
        <v>0</v>
      </c>
      <c r="M739" s="222">
        <f t="shared" si="64"/>
        <v>0</v>
      </c>
      <c r="N739" s="223">
        <f t="shared" si="63"/>
        <v>0</v>
      </c>
      <c r="P739" s="194"/>
    </row>
    <row r="740" s="187" customFormat="1" ht="16.05" customHeight="1" spans="1:16">
      <c r="A740" s="241">
        <v>2101504</v>
      </c>
      <c r="B740" s="148" t="s">
        <v>142</v>
      </c>
      <c r="C740" s="222">
        <v>25</v>
      </c>
      <c r="D740" s="222">
        <v>0</v>
      </c>
      <c r="E740" s="222">
        <v>0</v>
      </c>
      <c r="F740" s="223">
        <f t="shared" si="60"/>
        <v>0</v>
      </c>
      <c r="G740" s="222">
        <f t="shared" si="61"/>
        <v>-25</v>
      </c>
      <c r="H740" s="223">
        <f t="shared" si="62"/>
        <v>-100</v>
      </c>
      <c r="I740" s="222">
        <v>0</v>
      </c>
      <c r="J740" s="234">
        <v>0</v>
      </c>
      <c r="K740" s="235">
        <v>0</v>
      </c>
      <c r="L740" s="235">
        <v>0</v>
      </c>
      <c r="M740" s="222">
        <f t="shared" si="64"/>
        <v>0</v>
      </c>
      <c r="N740" s="223">
        <f t="shared" si="63"/>
        <v>0</v>
      </c>
      <c r="P740" s="194"/>
    </row>
    <row r="741" s="187" customFormat="1" ht="16.05" customHeight="1" spans="1:16">
      <c r="A741" s="241">
        <v>2101505</v>
      </c>
      <c r="B741" s="148" t="s">
        <v>634</v>
      </c>
      <c r="C741" s="222">
        <v>45</v>
      </c>
      <c r="D741" s="222">
        <v>0</v>
      </c>
      <c r="E741" s="222">
        <v>0</v>
      </c>
      <c r="F741" s="223">
        <f t="shared" si="60"/>
        <v>0</v>
      </c>
      <c r="G741" s="222">
        <f t="shared" si="61"/>
        <v>-45</v>
      </c>
      <c r="H741" s="223">
        <f t="shared" si="62"/>
        <v>-100</v>
      </c>
      <c r="I741" s="222">
        <v>0</v>
      </c>
      <c r="J741" s="234">
        <v>0</v>
      </c>
      <c r="K741" s="235">
        <v>0</v>
      </c>
      <c r="L741" s="235">
        <v>0</v>
      </c>
      <c r="M741" s="222">
        <f t="shared" si="64"/>
        <v>0</v>
      </c>
      <c r="N741" s="223">
        <f t="shared" si="63"/>
        <v>0</v>
      </c>
      <c r="P741" s="194"/>
    </row>
    <row r="742" s="187" customFormat="1" ht="16.05" customHeight="1" spans="1:16">
      <c r="A742" s="241">
        <v>2101506</v>
      </c>
      <c r="B742" s="148" t="s">
        <v>635</v>
      </c>
      <c r="C742" s="222">
        <v>0</v>
      </c>
      <c r="D742" s="222">
        <v>0</v>
      </c>
      <c r="E742" s="222">
        <v>0</v>
      </c>
      <c r="F742" s="223">
        <f t="shared" si="60"/>
        <v>0</v>
      </c>
      <c r="G742" s="222">
        <f t="shared" si="61"/>
        <v>0</v>
      </c>
      <c r="H742" s="223">
        <f t="shared" si="62"/>
        <v>0</v>
      </c>
      <c r="I742" s="222">
        <v>0</v>
      </c>
      <c r="J742" s="234">
        <v>0</v>
      </c>
      <c r="K742" s="235">
        <v>0</v>
      </c>
      <c r="L742" s="235">
        <v>0</v>
      </c>
      <c r="M742" s="222">
        <f t="shared" si="64"/>
        <v>0</v>
      </c>
      <c r="N742" s="223">
        <f t="shared" si="63"/>
        <v>0</v>
      </c>
      <c r="P742" s="194"/>
    </row>
    <row r="743" s="187" customFormat="1" ht="16.05" customHeight="1" spans="1:16">
      <c r="A743" s="241">
        <v>2101550</v>
      </c>
      <c r="B743" s="148" t="s">
        <v>110</v>
      </c>
      <c r="C743" s="222">
        <v>225</v>
      </c>
      <c r="D743" s="222">
        <v>0</v>
      </c>
      <c r="E743" s="222">
        <v>0</v>
      </c>
      <c r="F743" s="223">
        <f t="shared" si="60"/>
        <v>0</v>
      </c>
      <c r="G743" s="222">
        <f t="shared" si="61"/>
        <v>-225</v>
      </c>
      <c r="H743" s="223">
        <f t="shared" si="62"/>
        <v>-100</v>
      </c>
      <c r="I743" s="222">
        <v>0</v>
      </c>
      <c r="J743" s="234">
        <v>0</v>
      </c>
      <c r="K743" s="235">
        <v>0</v>
      </c>
      <c r="L743" s="235">
        <v>0</v>
      </c>
      <c r="M743" s="222">
        <f t="shared" si="64"/>
        <v>0</v>
      </c>
      <c r="N743" s="223">
        <f t="shared" si="63"/>
        <v>0</v>
      </c>
      <c r="P743" s="194"/>
    </row>
    <row r="744" s="187" customFormat="1" ht="16.05" customHeight="1" spans="1:16">
      <c r="A744" s="241">
        <v>2101599</v>
      </c>
      <c r="B744" s="148" t="s">
        <v>636</v>
      </c>
      <c r="C744" s="222">
        <v>0</v>
      </c>
      <c r="D744" s="222">
        <v>0</v>
      </c>
      <c r="E744" s="222">
        <v>0</v>
      </c>
      <c r="F744" s="223">
        <f t="shared" si="60"/>
        <v>0</v>
      </c>
      <c r="G744" s="222">
        <f t="shared" si="61"/>
        <v>0</v>
      </c>
      <c r="H744" s="223">
        <f t="shared" si="62"/>
        <v>0</v>
      </c>
      <c r="I744" s="222">
        <v>0</v>
      </c>
      <c r="J744" s="234">
        <v>0</v>
      </c>
      <c r="K744" s="235">
        <v>0</v>
      </c>
      <c r="L744" s="235">
        <v>0</v>
      </c>
      <c r="M744" s="222">
        <f t="shared" si="64"/>
        <v>0</v>
      </c>
      <c r="N744" s="223">
        <f t="shared" si="63"/>
        <v>0</v>
      </c>
      <c r="P744" s="194"/>
    </row>
    <row r="745" s="187" customFormat="1" ht="16.05" customHeight="1" spans="1:16">
      <c r="A745" s="241">
        <v>21016</v>
      </c>
      <c r="B745" s="219" t="s">
        <v>637</v>
      </c>
      <c r="C745" s="222">
        <v>0</v>
      </c>
      <c r="D745" s="222">
        <v>0</v>
      </c>
      <c r="E745" s="222">
        <v>0</v>
      </c>
      <c r="F745" s="223">
        <f t="shared" si="60"/>
        <v>0</v>
      </c>
      <c r="G745" s="222">
        <f t="shared" si="61"/>
        <v>0</v>
      </c>
      <c r="H745" s="223">
        <f t="shared" si="62"/>
        <v>0</v>
      </c>
      <c r="I745" s="222">
        <v>0</v>
      </c>
      <c r="J745" s="234">
        <v>0</v>
      </c>
      <c r="K745" s="235">
        <v>0</v>
      </c>
      <c r="L745" s="235">
        <v>0</v>
      </c>
      <c r="M745" s="222">
        <f t="shared" si="64"/>
        <v>0</v>
      </c>
      <c r="N745" s="223">
        <f t="shared" si="63"/>
        <v>0</v>
      </c>
      <c r="P745" s="194"/>
    </row>
    <row r="746" s="187" customFormat="1" ht="16.05" customHeight="1" spans="1:16">
      <c r="A746" s="241">
        <v>2101601</v>
      </c>
      <c r="B746" s="148" t="s">
        <v>638</v>
      </c>
      <c r="C746" s="222">
        <v>0</v>
      </c>
      <c r="D746" s="222">
        <v>0</v>
      </c>
      <c r="E746" s="222">
        <v>0</v>
      </c>
      <c r="F746" s="223">
        <f t="shared" si="60"/>
        <v>0</v>
      </c>
      <c r="G746" s="222">
        <f t="shared" si="61"/>
        <v>0</v>
      </c>
      <c r="H746" s="223">
        <f t="shared" si="62"/>
        <v>0</v>
      </c>
      <c r="I746" s="222">
        <v>0</v>
      </c>
      <c r="J746" s="234">
        <v>0</v>
      </c>
      <c r="K746" s="235">
        <v>0</v>
      </c>
      <c r="L746" s="235">
        <v>0</v>
      </c>
      <c r="M746" s="222">
        <f t="shared" si="64"/>
        <v>0</v>
      </c>
      <c r="N746" s="223">
        <f t="shared" si="63"/>
        <v>0</v>
      </c>
      <c r="P746" s="194"/>
    </row>
    <row r="747" s="187" customFormat="1" ht="16.05" customHeight="1" spans="1:16">
      <c r="A747" s="241">
        <v>21099</v>
      </c>
      <c r="B747" s="219" t="s">
        <v>639</v>
      </c>
      <c r="C747" s="222">
        <v>465</v>
      </c>
      <c r="D747" s="222">
        <v>0</v>
      </c>
      <c r="E747" s="222">
        <v>307</v>
      </c>
      <c r="F747" s="223">
        <f t="shared" si="60"/>
        <v>0</v>
      </c>
      <c r="G747" s="222">
        <f t="shared" si="61"/>
        <v>-158</v>
      </c>
      <c r="H747" s="223">
        <f t="shared" si="62"/>
        <v>-33.9784946236559</v>
      </c>
      <c r="I747" s="222">
        <v>245.38</v>
      </c>
      <c r="J747" s="234">
        <v>0</v>
      </c>
      <c r="K747" s="235">
        <v>0</v>
      </c>
      <c r="L747" s="235">
        <v>245.38</v>
      </c>
      <c r="M747" s="222">
        <f t="shared" si="64"/>
        <v>245.38</v>
      </c>
      <c r="N747" s="223">
        <f t="shared" si="63"/>
        <v>0</v>
      </c>
      <c r="P747" s="194"/>
    </row>
    <row r="748" s="187" customFormat="1" ht="16.05" customHeight="1" spans="1:16">
      <c r="A748" s="241">
        <v>2109999</v>
      </c>
      <c r="B748" s="148" t="s">
        <v>640</v>
      </c>
      <c r="C748" s="222">
        <v>465</v>
      </c>
      <c r="D748" s="222">
        <v>452.72</v>
      </c>
      <c r="E748" s="222">
        <v>307</v>
      </c>
      <c r="F748" s="223">
        <f t="shared" si="60"/>
        <v>67.8123343346881</v>
      </c>
      <c r="G748" s="222">
        <f t="shared" si="61"/>
        <v>-158</v>
      </c>
      <c r="H748" s="223">
        <f t="shared" si="62"/>
        <v>-33.9784946236559</v>
      </c>
      <c r="I748" s="222">
        <v>245.38</v>
      </c>
      <c r="J748" s="234">
        <v>0</v>
      </c>
      <c r="K748" s="235">
        <v>0</v>
      </c>
      <c r="L748" s="235">
        <v>245.38</v>
      </c>
      <c r="M748" s="222">
        <f t="shared" si="64"/>
        <v>-207.34</v>
      </c>
      <c r="N748" s="223">
        <f t="shared" si="63"/>
        <v>-45.7987276904047</v>
      </c>
      <c r="P748" s="194"/>
    </row>
    <row r="749" s="187" customFormat="1" ht="16.05" customHeight="1" spans="1:16">
      <c r="A749" s="241">
        <v>211</v>
      </c>
      <c r="B749" s="219" t="s">
        <v>641</v>
      </c>
      <c r="C749" s="222">
        <v>11635</v>
      </c>
      <c r="D749" s="222">
        <v>641.95</v>
      </c>
      <c r="E749" s="222">
        <v>117</v>
      </c>
      <c r="F749" s="223">
        <f t="shared" si="60"/>
        <v>18.225718513903</v>
      </c>
      <c r="G749" s="222">
        <f t="shared" si="61"/>
        <v>-11518</v>
      </c>
      <c r="H749" s="223">
        <f t="shared" si="62"/>
        <v>-98.9944134078212</v>
      </c>
      <c r="I749" s="222">
        <v>3031.34</v>
      </c>
      <c r="J749" s="234">
        <v>42.76</v>
      </c>
      <c r="K749" s="235">
        <v>36.58</v>
      </c>
      <c r="L749" s="235">
        <v>2952</v>
      </c>
      <c r="M749" s="222">
        <f t="shared" si="64"/>
        <v>2389.39</v>
      </c>
      <c r="N749" s="223">
        <f t="shared" si="63"/>
        <v>372.208115896877</v>
      </c>
      <c r="P749" s="194"/>
    </row>
    <row r="750" s="187" customFormat="1" ht="16.05" customHeight="1" spans="1:16">
      <c r="A750" s="241">
        <v>21101</v>
      </c>
      <c r="B750" s="219" t="s">
        <v>642</v>
      </c>
      <c r="C750" s="222">
        <v>79</v>
      </c>
      <c r="D750" s="222">
        <v>35.9</v>
      </c>
      <c r="E750" s="222">
        <v>38</v>
      </c>
      <c r="F750" s="223">
        <f t="shared" si="60"/>
        <v>105.849582172702</v>
      </c>
      <c r="G750" s="222">
        <f t="shared" si="61"/>
        <v>-41</v>
      </c>
      <c r="H750" s="223">
        <f t="shared" si="62"/>
        <v>-51.8987341772152</v>
      </c>
      <c r="I750" s="222">
        <v>42.76</v>
      </c>
      <c r="J750" s="234">
        <v>42.76</v>
      </c>
      <c r="K750" s="235">
        <v>0</v>
      </c>
      <c r="L750" s="235">
        <v>0</v>
      </c>
      <c r="M750" s="222">
        <f t="shared" si="64"/>
        <v>6.86</v>
      </c>
      <c r="N750" s="223">
        <f t="shared" si="63"/>
        <v>19.108635097493</v>
      </c>
      <c r="P750" s="194"/>
    </row>
    <row r="751" s="187" customFormat="1" ht="16.05" customHeight="1" spans="1:16">
      <c r="A751" s="241">
        <v>2110101</v>
      </c>
      <c r="B751" s="148" t="s">
        <v>101</v>
      </c>
      <c r="C751" s="222">
        <v>22</v>
      </c>
      <c r="D751" s="222">
        <v>0</v>
      </c>
      <c r="E751" s="222">
        <v>31</v>
      </c>
      <c r="F751" s="223">
        <f t="shared" si="60"/>
        <v>0</v>
      </c>
      <c r="G751" s="222">
        <f t="shared" si="61"/>
        <v>9</v>
      </c>
      <c r="H751" s="223">
        <f t="shared" si="62"/>
        <v>40.9090909090909</v>
      </c>
      <c r="I751" s="222">
        <v>0</v>
      </c>
      <c r="J751" s="234">
        <v>0</v>
      </c>
      <c r="K751" s="235">
        <v>0</v>
      </c>
      <c r="L751" s="235">
        <v>0</v>
      </c>
      <c r="M751" s="222">
        <f t="shared" si="64"/>
        <v>0</v>
      </c>
      <c r="N751" s="223">
        <f t="shared" si="63"/>
        <v>0</v>
      </c>
      <c r="P751" s="194"/>
    </row>
    <row r="752" s="187" customFormat="1" ht="16.05" customHeight="1" spans="1:16">
      <c r="A752" s="241">
        <v>2110102</v>
      </c>
      <c r="B752" s="148" t="s">
        <v>102</v>
      </c>
      <c r="C752" s="222">
        <v>19</v>
      </c>
      <c r="D752" s="222">
        <v>35.9</v>
      </c>
      <c r="E752" s="222">
        <v>7</v>
      </c>
      <c r="F752" s="223">
        <f t="shared" si="60"/>
        <v>19.4986072423398</v>
      </c>
      <c r="G752" s="222">
        <f t="shared" si="61"/>
        <v>-12</v>
      </c>
      <c r="H752" s="223">
        <f t="shared" si="62"/>
        <v>-63.1578947368421</v>
      </c>
      <c r="I752" s="222">
        <v>42.76</v>
      </c>
      <c r="J752" s="234">
        <v>42.76</v>
      </c>
      <c r="K752" s="235">
        <v>0</v>
      </c>
      <c r="L752" s="235">
        <v>0</v>
      </c>
      <c r="M752" s="222">
        <f t="shared" si="64"/>
        <v>6.86</v>
      </c>
      <c r="N752" s="223">
        <f t="shared" si="63"/>
        <v>19.108635097493</v>
      </c>
      <c r="P752" s="194"/>
    </row>
    <row r="753" s="187" customFormat="1" ht="16.05" customHeight="1" spans="1:16">
      <c r="A753" s="241">
        <v>2110103</v>
      </c>
      <c r="B753" s="148" t="s">
        <v>103</v>
      </c>
      <c r="C753" s="222">
        <v>0</v>
      </c>
      <c r="D753" s="222">
        <v>0</v>
      </c>
      <c r="E753" s="222">
        <v>0</v>
      </c>
      <c r="F753" s="223">
        <f t="shared" si="60"/>
        <v>0</v>
      </c>
      <c r="G753" s="222">
        <f t="shared" si="61"/>
        <v>0</v>
      </c>
      <c r="H753" s="223">
        <f t="shared" si="62"/>
        <v>0</v>
      </c>
      <c r="I753" s="222">
        <v>0</v>
      </c>
      <c r="J753" s="234">
        <v>0</v>
      </c>
      <c r="K753" s="235">
        <v>0</v>
      </c>
      <c r="L753" s="235">
        <v>0</v>
      </c>
      <c r="M753" s="222">
        <f t="shared" si="64"/>
        <v>0</v>
      </c>
      <c r="N753" s="223">
        <f t="shared" si="63"/>
        <v>0</v>
      </c>
      <c r="P753" s="194"/>
    </row>
    <row r="754" s="187" customFormat="1" ht="16.05" customHeight="1" spans="1:16">
      <c r="A754" s="241">
        <v>2110104</v>
      </c>
      <c r="B754" s="148" t="s">
        <v>643</v>
      </c>
      <c r="C754" s="222">
        <v>8</v>
      </c>
      <c r="D754" s="222">
        <v>0</v>
      </c>
      <c r="E754" s="222">
        <v>0</v>
      </c>
      <c r="F754" s="223">
        <f t="shared" si="60"/>
        <v>0</v>
      </c>
      <c r="G754" s="222">
        <f t="shared" si="61"/>
        <v>-8</v>
      </c>
      <c r="H754" s="223">
        <f t="shared" si="62"/>
        <v>-100</v>
      </c>
      <c r="I754" s="222">
        <v>0</v>
      </c>
      <c r="J754" s="234">
        <v>0</v>
      </c>
      <c r="K754" s="235">
        <v>0</v>
      </c>
      <c r="L754" s="235">
        <v>0</v>
      </c>
      <c r="M754" s="222">
        <f t="shared" si="64"/>
        <v>0</v>
      </c>
      <c r="N754" s="223">
        <f t="shared" si="63"/>
        <v>0</v>
      </c>
      <c r="P754" s="194"/>
    </row>
    <row r="755" s="187" customFormat="1" ht="16.05" customHeight="1" spans="1:16">
      <c r="A755" s="241">
        <v>2110105</v>
      </c>
      <c r="B755" s="148" t="s">
        <v>644</v>
      </c>
      <c r="C755" s="222">
        <v>0</v>
      </c>
      <c r="D755" s="222">
        <v>0</v>
      </c>
      <c r="E755" s="222">
        <v>0</v>
      </c>
      <c r="F755" s="223">
        <f t="shared" si="60"/>
        <v>0</v>
      </c>
      <c r="G755" s="222">
        <f t="shared" si="61"/>
        <v>0</v>
      </c>
      <c r="H755" s="223">
        <f t="shared" si="62"/>
        <v>0</v>
      </c>
      <c r="I755" s="222">
        <v>0</v>
      </c>
      <c r="J755" s="234">
        <v>0</v>
      </c>
      <c r="K755" s="235">
        <v>0</v>
      </c>
      <c r="L755" s="235">
        <v>0</v>
      </c>
      <c r="M755" s="222">
        <f t="shared" si="64"/>
        <v>0</v>
      </c>
      <c r="N755" s="223">
        <f t="shared" si="63"/>
        <v>0</v>
      </c>
      <c r="P755" s="194"/>
    </row>
    <row r="756" s="187" customFormat="1" ht="16.05" customHeight="1" spans="1:16">
      <c r="A756" s="241">
        <v>2110106</v>
      </c>
      <c r="B756" s="148" t="s">
        <v>645</v>
      </c>
      <c r="C756" s="222">
        <v>0</v>
      </c>
      <c r="D756" s="222">
        <v>0</v>
      </c>
      <c r="E756" s="222">
        <v>0</v>
      </c>
      <c r="F756" s="223">
        <f t="shared" si="60"/>
        <v>0</v>
      </c>
      <c r="G756" s="222">
        <f t="shared" si="61"/>
        <v>0</v>
      </c>
      <c r="H756" s="223">
        <f t="shared" si="62"/>
        <v>0</v>
      </c>
      <c r="I756" s="222">
        <v>0</v>
      </c>
      <c r="J756" s="234">
        <v>0</v>
      </c>
      <c r="K756" s="235">
        <v>0</v>
      </c>
      <c r="L756" s="235">
        <v>0</v>
      </c>
      <c r="M756" s="222">
        <f t="shared" si="64"/>
        <v>0</v>
      </c>
      <c r="N756" s="223">
        <f t="shared" si="63"/>
        <v>0</v>
      </c>
      <c r="P756" s="194"/>
    </row>
    <row r="757" s="187" customFormat="1" ht="16.05" customHeight="1" spans="1:16">
      <c r="A757" s="241">
        <v>2110107</v>
      </c>
      <c r="B757" s="148" t="s">
        <v>646</v>
      </c>
      <c r="C757" s="222">
        <v>0</v>
      </c>
      <c r="D757" s="222">
        <v>0</v>
      </c>
      <c r="E757" s="222">
        <v>0</v>
      </c>
      <c r="F757" s="223">
        <f t="shared" si="60"/>
        <v>0</v>
      </c>
      <c r="G757" s="222">
        <f t="shared" si="61"/>
        <v>0</v>
      </c>
      <c r="H757" s="223">
        <f t="shared" si="62"/>
        <v>0</v>
      </c>
      <c r="I757" s="222">
        <v>0</v>
      </c>
      <c r="J757" s="234">
        <v>0</v>
      </c>
      <c r="K757" s="235">
        <v>0</v>
      </c>
      <c r="L757" s="235">
        <v>0</v>
      </c>
      <c r="M757" s="222">
        <f t="shared" si="64"/>
        <v>0</v>
      </c>
      <c r="N757" s="223">
        <f t="shared" si="63"/>
        <v>0</v>
      </c>
      <c r="P757" s="194"/>
    </row>
    <row r="758" s="187" customFormat="1" ht="16.05" customHeight="1" spans="1:16">
      <c r="A758" s="241">
        <v>2110108</v>
      </c>
      <c r="B758" s="148" t="s">
        <v>647</v>
      </c>
      <c r="C758" s="222">
        <v>0</v>
      </c>
      <c r="D758" s="222">
        <v>0</v>
      </c>
      <c r="E758" s="222">
        <v>0</v>
      </c>
      <c r="F758" s="223">
        <f t="shared" si="60"/>
        <v>0</v>
      </c>
      <c r="G758" s="222">
        <f t="shared" si="61"/>
        <v>0</v>
      </c>
      <c r="H758" s="223">
        <f t="shared" si="62"/>
        <v>0</v>
      </c>
      <c r="I758" s="222">
        <v>0</v>
      </c>
      <c r="J758" s="234">
        <v>0</v>
      </c>
      <c r="K758" s="235">
        <v>0</v>
      </c>
      <c r="L758" s="235">
        <v>0</v>
      </c>
      <c r="M758" s="222">
        <f t="shared" si="64"/>
        <v>0</v>
      </c>
      <c r="N758" s="223">
        <f t="shared" si="63"/>
        <v>0</v>
      </c>
      <c r="P758" s="194"/>
    </row>
    <row r="759" s="187" customFormat="1" ht="16.05" customHeight="1" spans="1:16">
      <c r="A759" s="241">
        <v>2110199</v>
      </c>
      <c r="B759" s="148" t="s">
        <v>648</v>
      </c>
      <c r="C759" s="222">
        <v>30</v>
      </c>
      <c r="D759" s="222">
        <v>0</v>
      </c>
      <c r="E759" s="222">
        <v>0</v>
      </c>
      <c r="F759" s="223">
        <f t="shared" si="60"/>
        <v>0</v>
      </c>
      <c r="G759" s="222">
        <f t="shared" si="61"/>
        <v>-30</v>
      </c>
      <c r="H759" s="223">
        <f t="shared" si="62"/>
        <v>-100</v>
      </c>
      <c r="I759" s="222">
        <v>0</v>
      </c>
      <c r="J759" s="234">
        <v>0</v>
      </c>
      <c r="K759" s="235">
        <v>0</v>
      </c>
      <c r="L759" s="235">
        <v>0</v>
      </c>
      <c r="M759" s="222">
        <f t="shared" si="64"/>
        <v>0</v>
      </c>
      <c r="N759" s="223">
        <f t="shared" si="63"/>
        <v>0</v>
      </c>
      <c r="P759" s="194"/>
    </row>
    <row r="760" s="187" customFormat="1" ht="16.05" customHeight="1" spans="1:16">
      <c r="A760" s="241">
        <v>21102</v>
      </c>
      <c r="B760" s="219" t="s">
        <v>649</v>
      </c>
      <c r="C760" s="222">
        <v>15</v>
      </c>
      <c r="D760" s="222">
        <v>0</v>
      </c>
      <c r="E760" s="222">
        <v>0</v>
      </c>
      <c r="F760" s="223">
        <f t="shared" si="60"/>
        <v>0</v>
      </c>
      <c r="G760" s="222">
        <f t="shared" si="61"/>
        <v>-15</v>
      </c>
      <c r="H760" s="223">
        <f t="shared" si="62"/>
        <v>-100</v>
      </c>
      <c r="I760" s="222">
        <v>0</v>
      </c>
      <c r="J760" s="234">
        <v>0</v>
      </c>
      <c r="K760" s="235">
        <v>0</v>
      </c>
      <c r="L760" s="235">
        <v>0</v>
      </c>
      <c r="M760" s="222">
        <f t="shared" si="64"/>
        <v>0</v>
      </c>
      <c r="N760" s="223">
        <f t="shared" si="63"/>
        <v>0</v>
      </c>
      <c r="P760" s="194"/>
    </row>
    <row r="761" s="187" customFormat="1" ht="16.05" customHeight="1" spans="1:16">
      <c r="A761" s="241">
        <v>2110203</v>
      </c>
      <c r="B761" s="148" t="s">
        <v>650</v>
      </c>
      <c r="C761" s="222">
        <v>0</v>
      </c>
      <c r="D761" s="222">
        <v>0</v>
      </c>
      <c r="E761" s="222">
        <v>0</v>
      </c>
      <c r="F761" s="223">
        <f t="shared" si="60"/>
        <v>0</v>
      </c>
      <c r="G761" s="222">
        <f t="shared" si="61"/>
        <v>0</v>
      </c>
      <c r="H761" s="223">
        <f t="shared" si="62"/>
        <v>0</v>
      </c>
      <c r="I761" s="222">
        <v>0</v>
      </c>
      <c r="J761" s="234">
        <v>0</v>
      </c>
      <c r="K761" s="235">
        <v>0</v>
      </c>
      <c r="L761" s="235">
        <v>0</v>
      </c>
      <c r="M761" s="222">
        <f t="shared" si="64"/>
        <v>0</v>
      </c>
      <c r="N761" s="223">
        <f t="shared" si="63"/>
        <v>0</v>
      </c>
      <c r="P761" s="194"/>
    </row>
    <row r="762" s="187" customFormat="1" ht="16.05" customHeight="1" spans="1:16">
      <c r="A762" s="241">
        <v>2110204</v>
      </c>
      <c r="B762" s="148" t="s">
        <v>651</v>
      </c>
      <c r="C762" s="222">
        <v>0</v>
      </c>
      <c r="D762" s="222">
        <v>0</v>
      </c>
      <c r="E762" s="222">
        <v>0</v>
      </c>
      <c r="F762" s="223">
        <f t="shared" si="60"/>
        <v>0</v>
      </c>
      <c r="G762" s="222">
        <f t="shared" si="61"/>
        <v>0</v>
      </c>
      <c r="H762" s="223">
        <f t="shared" si="62"/>
        <v>0</v>
      </c>
      <c r="I762" s="222">
        <v>0</v>
      </c>
      <c r="J762" s="234">
        <v>0</v>
      </c>
      <c r="K762" s="235">
        <v>0</v>
      </c>
      <c r="L762" s="235">
        <v>0</v>
      </c>
      <c r="M762" s="222">
        <f t="shared" si="64"/>
        <v>0</v>
      </c>
      <c r="N762" s="223">
        <f t="shared" si="63"/>
        <v>0</v>
      </c>
      <c r="P762" s="194"/>
    </row>
    <row r="763" s="187" customFormat="1" ht="16.05" customHeight="1" spans="1:16">
      <c r="A763" s="241">
        <v>2110299</v>
      </c>
      <c r="B763" s="148" t="s">
        <v>652</v>
      </c>
      <c r="C763" s="222">
        <v>15</v>
      </c>
      <c r="D763" s="222">
        <v>0</v>
      </c>
      <c r="E763" s="222">
        <v>0</v>
      </c>
      <c r="F763" s="223">
        <f t="shared" si="60"/>
        <v>0</v>
      </c>
      <c r="G763" s="222">
        <f t="shared" si="61"/>
        <v>-15</v>
      </c>
      <c r="H763" s="223">
        <f t="shared" si="62"/>
        <v>-100</v>
      </c>
      <c r="I763" s="222">
        <v>0</v>
      </c>
      <c r="J763" s="234">
        <v>0</v>
      </c>
      <c r="K763" s="235">
        <v>0</v>
      </c>
      <c r="L763" s="235">
        <v>0</v>
      </c>
      <c r="M763" s="222">
        <f t="shared" si="64"/>
        <v>0</v>
      </c>
      <c r="N763" s="223">
        <f t="shared" si="63"/>
        <v>0</v>
      </c>
      <c r="P763" s="194"/>
    </row>
    <row r="764" s="187" customFormat="1" ht="16.05" customHeight="1" spans="1:16">
      <c r="A764" s="241">
        <v>21103</v>
      </c>
      <c r="B764" s="219" t="s">
        <v>653</v>
      </c>
      <c r="C764" s="222">
        <v>-422</v>
      </c>
      <c r="D764" s="222">
        <v>48.38</v>
      </c>
      <c r="E764" s="222">
        <v>21</v>
      </c>
      <c r="F764" s="223">
        <f t="shared" si="60"/>
        <v>43.4063662670525</v>
      </c>
      <c r="G764" s="222">
        <f t="shared" si="61"/>
        <v>443</v>
      </c>
      <c r="H764" s="223">
        <f t="shared" si="62"/>
        <v>-104.976303317536</v>
      </c>
      <c r="I764" s="222">
        <v>2031.55</v>
      </c>
      <c r="J764" s="234">
        <v>0</v>
      </c>
      <c r="K764" s="235">
        <v>35.45</v>
      </c>
      <c r="L764" s="235">
        <v>1996.1</v>
      </c>
      <c r="M764" s="222">
        <f t="shared" si="64"/>
        <v>1983.17</v>
      </c>
      <c r="N764" s="223">
        <f t="shared" si="63"/>
        <v>4099.15254237288</v>
      </c>
      <c r="P764" s="194"/>
    </row>
    <row r="765" s="187" customFormat="1" ht="16.05" customHeight="1" spans="1:16">
      <c r="A765" s="241">
        <v>2110301</v>
      </c>
      <c r="B765" s="148" t="s">
        <v>654</v>
      </c>
      <c r="C765" s="222">
        <v>35</v>
      </c>
      <c r="D765" s="222">
        <v>30.43</v>
      </c>
      <c r="E765" s="222">
        <v>21</v>
      </c>
      <c r="F765" s="223">
        <f t="shared" si="60"/>
        <v>69.0108445612882</v>
      </c>
      <c r="G765" s="222">
        <f t="shared" si="61"/>
        <v>-14</v>
      </c>
      <c r="H765" s="223">
        <f t="shared" si="62"/>
        <v>-40</v>
      </c>
      <c r="I765" s="222">
        <v>116.1</v>
      </c>
      <c r="J765" s="234">
        <v>0</v>
      </c>
      <c r="K765" s="235">
        <v>0</v>
      </c>
      <c r="L765" s="235">
        <v>116.1</v>
      </c>
      <c r="M765" s="222">
        <f t="shared" si="64"/>
        <v>85.67</v>
      </c>
      <c r="N765" s="223">
        <f t="shared" si="63"/>
        <v>281.531383503122</v>
      </c>
      <c r="P765" s="194"/>
    </row>
    <row r="766" s="187" customFormat="1" ht="16.05" customHeight="1" spans="1:16">
      <c r="A766" s="241">
        <v>2110302</v>
      </c>
      <c r="B766" s="148" t="s">
        <v>655</v>
      </c>
      <c r="C766" s="222">
        <v>128</v>
      </c>
      <c r="D766" s="222">
        <v>17.95</v>
      </c>
      <c r="E766" s="222">
        <v>0</v>
      </c>
      <c r="F766" s="223">
        <f t="shared" si="60"/>
        <v>0</v>
      </c>
      <c r="G766" s="222">
        <f t="shared" si="61"/>
        <v>-128</v>
      </c>
      <c r="H766" s="223">
        <f t="shared" si="62"/>
        <v>-100</v>
      </c>
      <c r="I766" s="222">
        <v>1915.45</v>
      </c>
      <c r="J766" s="234">
        <v>0</v>
      </c>
      <c r="K766" s="235">
        <v>35.45</v>
      </c>
      <c r="L766" s="235">
        <v>1880</v>
      </c>
      <c r="M766" s="222">
        <f t="shared" si="64"/>
        <v>1897.5</v>
      </c>
      <c r="N766" s="223">
        <f t="shared" si="63"/>
        <v>10571.0306406685</v>
      </c>
      <c r="P766" s="194"/>
    </row>
    <row r="767" s="187" customFormat="1" ht="16.05" customHeight="1" spans="1:16">
      <c r="A767" s="241">
        <v>2110303</v>
      </c>
      <c r="B767" s="148" t="s">
        <v>656</v>
      </c>
      <c r="C767" s="222">
        <v>0</v>
      </c>
      <c r="D767" s="222">
        <v>0</v>
      </c>
      <c r="E767" s="222">
        <v>0</v>
      </c>
      <c r="F767" s="223">
        <f t="shared" si="60"/>
        <v>0</v>
      </c>
      <c r="G767" s="222">
        <f t="shared" si="61"/>
        <v>0</v>
      </c>
      <c r="H767" s="223">
        <f t="shared" si="62"/>
        <v>0</v>
      </c>
      <c r="I767" s="222">
        <v>0</v>
      </c>
      <c r="J767" s="234">
        <v>0</v>
      </c>
      <c r="K767" s="235">
        <v>0</v>
      </c>
      <c r="L767" s="235">
        <v>0</v>
      </c>
      <c r="M767" s="222">
        <f t="shared" si="64"/>
        <v>0</v>
      </c>
      <c r="N767" s="223">
        <f t="shared" si="63"/>
        <v>0</v>
      </c>
      <c r="P767" s="194"/>
    </row>
    <row r="768" s="187" customFormat="1" ht="16.05" customHeight="1" spans="1:16">
      <c r="A768" s="241">
        <v>2110304</v>
      </c>
      <c r="B768" s="148" t="s">
        <v>657</v>
      </c>
      <c r="C768" s="222">
        <v>0</v>
      </c>
      <c r="D768" s="222">
        <v>0</v>
      </c>
      <c r="E768" s="222">
        <v>0</v>
      </c>
      <c r="F768" s="223">
        <f t="shared" si="60"/>
        <v>0</v>
      </c>
      <c r="G768" s="222">
        <f t="shared" si="61"/>
        <v>0</v>
      </c>
      <c r="H768" s="223">
        <f t="shared" si="62"/>
        <v>0</v>
      </c>
      <c r="I768" s="222">
        <v>0</v>
      </c>
      <c r="J768" s="234">
        <v>0</v>
      </c>
      <c r="K768" s="235">
        <v>0</v>
      </c>
      <c r="L768" s="235">
        <v>0</v>
      </c>
      <c r="M768" s="222">
        <f t="shared" si="64"/>
        <v>0</v>
      </c>
      <c r="N768" s="223">
        <f t="shared" si="63"/>
        <v>0</v>
      </c>
      <c r="P768" s="194"/>
    </row>
    <row r="769" s="187" customFormat="1" ht="16.05" customHeight="1" spans="1:16">
      <c r="A769" s="241">
        <v>2110305</v>
      </c>
      <c r="B769" s="148" t="s">
        <v>658</v>
      </c>
      <c r="C769" s="222">
        <v>0</v>
      </c>
      <c r="D769" s="222">
        <v>0</v>
      </c>
      <c r="E769" s="222">
        <v>0</v>
      </c>
      <c r="F769" s="223">
        <f t="shared" si="60"/>
        <v>0</v>
      </c>
      <c r="G769" s="222">
        <f t="shared" si="61"/>
        <v>0</v>
      </c>
      <c r="H769" s="223">
        <f t="shared" si="62"/>
        <v>0</v>
      </c>
      <c r="I769" s="222">
        <v>0</v>
      </c>
      <c r="J769" s="234">
        <v>0</v>
      </c>
      <c r="K769" s="235">
        <v>0</v>
      </c>
      <c r="L769" s="235">
        <v>0</v>
      </c>
      <c r="M769" s="222">
        <f t="shared" si="64"/>
        <v>0</v>
      </c>
      <c r="N769" s="223">
        <f t="shared" si="63"/>
        <v>0</v>
      </c>
      <c r="P769" s="194"/>
    </row>
    <row r="770" s="187" customFormat="1" ht="16.05" customHeight="1" spans="1:16">
      <c r="A770" s="241">
        <v>2110306</v>
      </c>
      <c r="B770" s="148" t="s">
        <v>659</v>
      </c>
      <c r="C770" s="222">
        <v>0</v>
      </c>
      <c r="D770" s="222">
        <v>0</v>
      </c>
      <c r="E770" s="222">
        <v>0</v>
      </c>
      <c r="F770" s="223">
        <f t="shared" si="60"/>
        <v>0</v>
      </c>
      <c r="G770" s="222">
        <f t="shared" si="61"/>
        <v>0</v>
      </c>
      <c r="H770" s="223">
        <f t="shared" si="62"/>
        <v>0</v>
      </c>
      <c r="I770" s="222">
        <v>0</v>
      </c>
      <c r="J770" s="234">
        <v>0</v>
      </c>
      <c r="K770" s="235">
        <v>0</v>
      </c>
      <c r="L770" s="235">
        <v>0</v>
      </c>
      <c r="M770" s="222">
        <f t="shared" si="64"/>
        <v>0</v>
      </c>
      <c r="N770" s="223">
        <f t="shared" si="63"/>
        <v>0</v>
      </c>
      <c r="P770" s="194"/>
    </row>
    <row r="771" s="187" customFormat="1" ht="16.05" customHeight="1" spans="1:16">
      <c r="A771" s="241">
        <v>2110307</v>
      </c>
      <c r="B771" s="148" t="s">
        <v>660</v>
      </c>
      <c r="C771" s="222">
        <v>0</v>
      </c>
      <c r="D771" s="222">
        <v>0</v>
      </c>
      <c r="E771" s="222">
        <v>0</v>
      </c>
      <c r="F771" s="223">
        <f t="shared" si="60"/>
        <v>0</v>
      </c>
      <c r="G771" s="222">
        <f t="shared" si="61"/>
        <v>0</v>
      </c>
      <c r="H771" s="223">
        <f t="shared" si="62"/>
        <v>0</v>
      </c>
      <c r="I771" s="222">
        <v>0</v>
      </c>
      <c r="J771" s="234">
        <v>0</v>
      </c>
      <c r="K771" s="235">
        <v>0</v>
      </c>
      <c r="L771" s="235">
        <v>0</v>
      </c>
      <c r="M771" s="222">
        <f t="shared" si="64"/>
        <v>0</v>
      </c>
      <c r="N771" s="223">
        <f t="shared" si="63"/>
        <v>0</v>
      </c>
      <c r="P771" s="194"/>
    </row>
    <row r="772" s="187" customFormat="1" ht="16.05" customHeight="1" spans="1:16">
      <c r="A772" s="241">
        <v>2110399</v>
      </c>
      <c r="B772" s="148" t="s">
        <v>661</v>
      </c>
      <c r="C772" s="222">
        <v>-585</v>
      </c>
      <c r="D772" s="222">
        <v>0</v>
      </c>
      <c r="E772" s="222">
        <v>0</v>
      </c>
      <c r="F772" s="223">
        <f t="shared" ref="F772:F835" si="65">IFERROR((E772/D772*100),0)</f>
        <v>0</v>
      </c>
      <c r="G772" s="222">
        <f t="shared" ref="G772:G835" si="66">E772-C772</f>
        <v>585</v>
      </c>
      <c r="H772" s="223">
        <f t="shared" si="62"/>
        <v>-100</v>
      </c>
      <c r="I772" s="222">
        <v>0</v>
      </c>
      <c r="J772" s="234">
        <v>0</v>
      </c>
      <c r="K772" s="235">
        <v>0</v>
      </c>
      <c r="L772" s="235">
        <v>0</v>
      </c>
      <c r="M772" s="222">
        <f t="shared" si="64"/>
        <v>0</v>
      </c>
      <c r="N772" s="223">
        <f t="shared" si="63"/>
        <v>0</v>
      </c>
      <c r="P772" s="194"/>
    </row>
    <row r="773" s="187" customFormat="1" ht="16.05" customHeight="1" spans="1:16">
      <c r="A773" s="241">
        <v>21104</v>
      </c>
      <c r="B773" s="219" t="s">
        <v>662</v>
      </c>
      <c r="C773" s="222">
        <v>1721</v>
      </c>
      <c r="D773" s="222">
        <v>469.19</v>
      </c>
      <c r="E773" s="222">
        <v>0</v>
      </c>
      <c r="F773" s="223">
        <f t="shared" si="65"/>
        <v>0</v>
      </c>
      <c r="G773" s="222">
        <f t="shared" si="66"/>
        <v>-1721</v>
      </c>
      <c r="H773" s="223">
        <f t="shared" ref="H773:H836" si="67">IFERROR((G773/C773*100),0)</f>
        <v>-100</v>
      </c>
      <c r="I773" s="222">
        <v>0</v>
      </c>
      <c r="J773" s="234">
        <v>0</v>
      </c>
      <c r="K773" s="235">
        <v>0</v>
      </c>
      <c r="L773" s="235">
        <v>0</v>
      </c>
      <c r="M773" s="222">
        <f t="shared" si="64"/>
        <v>-469.19</v>
      </c>
      <c r="N773" s="223">
        <f t="shared" ref="N773:N836" si="68">IFERROR((M773/D773*100),0)</f>
        <v>-100</v>
      </c>
      <c r="P773" s="194"/>
    </row>
    <row r="774" s="187" customFormat="1" ht="16.05" customHeight="1" spans="1:16">
      <c r="A774" s="241">
        <v>2110401</v>
      </c>
      <c r="B774" s="148" t="s">
        <v>663</v>
      </c>
      <c r="C774" s="222">
        <v>0</v>
      </c>
      <c r="D774" s="222">
        <v>0</v>
      </c>
      <c r="E774" s="222">
        <v>0</v>
      </c>
      <c r="F774" s="223">
        <f t="shared" si="65"/>
        <v>0</v>
      </c>
      <c r="G774" s="222">
        <f t="shared" si="66"/>
        <v>0</v>
      </c>
      <c r="H774" s="223">
        <f t="shared" si="67"/>
        <v>0</v>
      </c>
      <c r="I774" s="222">
        <v>0</v>
      </c>
      <c r="J774" s="234">
        <v>0</v>
      </c>
      <c r="K774" s="235">
        <v>0</v>
      </c>
      <c r="L774" s="235">
        <v>0</v>
      </c>
      <c r="M774" s="222">
        <f t="shared" si="64"/>
        <v>0</v>
      </c>
      <c r="N774" s="223">
        <f t="shared" si="68"/>
        <v>0</v>
      </c>
      <c r="P774" s="194"/>
    </row>
    <row r="775" s="187" customFormat="1" ht="16.05" customHeight="1" spans="1:16">
      <c r="A775" s="241">
        <v>2110402</v>
      </c>
      <c r="B775" s="148" t="s">
        <v>664</v>
      </c>
      <c r="C775" s="222">
        <v>1721</v>
      </c>
      <c r="D775" s="222">
        <v>469.19</v>
      </c>
      <c r="E775" s="222">
        <v>0</v>
      </c>
      <c r="F775" s="223">
        <f t="shared" si="65"/>
        <v>0</v>
      </c>
      <c r="G775" s="222">
        <f t="shared" si="66"/>
        <v>-1721</v>
      </c>
      <c r="H775" s="223">
        <f t="shared" si="67"/>
        <v>-100</v>
      </c>
      <c r="I775" s="222">
        <v>0</v>
      </c>
      <c r="J775" s="234">
        <v>0</v>
      </c>
      <c r="K775" s="235">
        <v>0</v>
      </c>
      <c r="L775" s="235">
        <v>0</v>
      </c>
      <c r="M775" s="222">
        <f t="shared" si="64"/>
        <v>-469.19</v>
      </c>
      <c r="N775" s="223">
        <f t="shared" si="68"/>
        <v>-100</v>
      </c>
      <c r="P775" s="194"/>
    </row>
    <row r="776" s="187" customFormat="1" ht="16.05" customHeight="1" spans="1:16">
      <c r="A776" s="241">
        <v>2110404</v>
      </c>
      <c r="B776" s="148" t="s">
        <v>665</v>
      </c>
      <c r="C776" s="222">
        <v>0</v>
      </c>
      <c r="D776" s="222">
        <v>0</v>
      </c>
      <c r="E776" s="222">
        <v>0</v>
      </c>
      <c r="F776" s="223">
        <f t="shared" si="65"/>
        <v>0</v>
      </c>
      <c r="G776" s="222">
        <f t="shared" si="66"/>
        <v>0</v>
      </c>
      <c r="H776" s="223">
        <f t="shared" si="67"/>
        <v>0</v>
      </c>
      <c r="I776" s="222">
        <v>0</v>
      </c>
      <c r="J776" s="234">
        <v>0</v>
      </c>
      <c r="K776" s="235">
        <v>0</v>
      </c>
      <c r="L776" s="235">
        <v>0</v>
      </c>
      <c r="M776" s="222">
        <f t="shared" si="64"/>
        <v>0</v>
      </c>
      <c r="N776" s="223">
        <f t="shared" si="68"/>
        <v>0</v>
      </c>
      <c r="P776" s="194"/>
    </row>
    <row r="777" s="187" customFormat="1" ht="16.05" customHeight="1" spans="1:16">
      <c r="A777" s="241">
        <v>2110499</v>
      </c>
      <c r="B777" s="148" t="s">
        <v>666</v>
      </c>
      <c r="C777" s="222">
        <v>0</v>
      </c>
      <c r="D777" s="222">
        <v>0</v>
      </c>
      <c r="E777" s="222">
        <v>0</v>
      </c>
      <c r="F777" s="223">
        <f t="shared" si="65"/>
        <v>0</v>
      </c>
      <c r="G777" s="222">
        <f t="shared" si="66"/>
        <v>0</v>
      </c>
      <c r="H777" s="223">
        <f t="shared" si="67"/>
        <v>0</v>
      </c>
      <c r="I777" s="222">
        <v>0</v>
      </c>
      <c r="J777" s="234">
        <v>0</v>
      </c>
      <c r="K777" s="235">
        <v>0</v>
      </c>
      <c r="L777" s="235">
        <v>0</v>
      </c>
      <c r="M777" s="222">
        <f t="shared" si="64"/>
        <v>0</v>
      </c>
      <c r="N777" s="223">
        <f t="shared" si="68"/>
        <v>0</v>
      </c>
      <c r="P777" s="194"/>
    </row>
    <row r="778" s="187" customFormat="1" ht="16.05" customHeight="1" spans="1:16">
      <c r="A778" s="241">
        <v>21105</v>
      </c>
      <c r="B778" s="219" t="s">
        <v>667</v>
      </c>
      <c r="C778" s="222">
        <v>8</v>
      </c>
      <c r="D778" s="222">
        <v>2.41</v>
      </c>
      <c r="E778" s="222">
        <v>0</v>
      </c>
      <c r="F778" s="223">
        <f t="shared" si="65"/>
        <v>0</v>
      </c>
      <c r="G778" s="222">
        <f t="shared" si="66"/>
        <v>-8</v>
      </c>
      <c r="H778" s="223">
        <f t="shared" si="67"/>
        <v>-100</v>
      </c>
      <c r="I778" s="222">
        <v>1.13</v>
      </c>
      <c r="J778" s="234">
        <v>0</v>
      </c>
      <c r="K778" s="235">
        <v>1.13</v>
      </c>
      <c r="L778" s="235">
        <v>0</v>
      </c>
      <c r="M778" s="222">
        <f t="shared" si="64"/>
        <v>-1.28</v>
      </c>
      <c r="N778" s="223">
        <f t="shared" si="68"/>
        <v>-53.1120331950208</v>
      </c>
      <c r="P778" s="194"/>
    </row>
    <row r="779" s="187" customFormat="1" ht="16.05" customHeight="1" spans="1:16">
      <c r="A779" s="241">
        <v>2110501</v>
      </c>
      <c r="B779" s="148" t="s">
        <v>668</v>
      </c>
      <c r="C779" s="222">
        <v>0</v>
      </c>
      <c r="D779" s="222">
        <v>0</v>
      </c>
      <c r="E779" s="222">
        <v>0</v>
      </c>
      <c r="F779" s="223">
        <f t="shared" si="65"/>
        <v>0</v>
      </c>
      <c r="G779" s="222">
        <f t="shared" si="66"/>
        <v>0</v>
      </c>
      <c r="H779" s="223">
        <f t="shared" si="67"/>
        <v>0</v>
      </c>
      <c r="I779" s="222">
        <v>0.75</v>
      </c>
      <c r="J779" s="234">
        <v>0</v>
      </c>
      <c r="K779" s="235">
        <v>0.75</v>
      </c>
      <c r="L779" s="235">
        <v>0</v>
      </c>
      <c r="M779" s="222">
        <f t="shared" si="64"/>
        <v>0.75</v>
      </c>
      <c r="N779" s="223">
        <f t="shared" si="68"/>
        <v>0</v>
      </c>
      <c r="P779" s="194"/>
    </row>
    <row r="780" s="187" customFormat="1" ht="16.05" customHeight="1" spans="1:16">
      <c r="A780" s="241">
        <v>2110502</v>
      </c>
      <c r="B780" s="148" t="s">
        <v>669</v>
      </c>
      <c r="C780" s="222">
        <v>0</v>
      </c>
      <c r="D780" s="222">
        <v>0</v>
      </c>
      <c r="E780" s="222">
        <v>0</v>
      </c>
      <c r="F780" s="223">
        <f t="shared" si="65"/>
        <v>0</v>
      </c>
      <c r="G780" s="222">
        <f t="shared" si="66"/>
        <v>0</v>
      </c>
      <c r="H780" s="223">
        <f t="shared" si="67"/>
        <v>0</v>
      </c>
      <c r="I780" s="222">
        <v>0</v>
      </c>
      <c r="J780" s="234">
        <v>0</v>
      </c>
      <c r="K780" s="235">
        <v>0</v>
      </c>
      <c r="L780" s="235">
        <v>0</v>
      </c>
      <c r="M780" s="222">
        <f t="shared" si="64"/>
        <v>0</v>
      </c>
      <c r="N780" s="223">
        <f t="shared" si="68"/>
        <v>0</v>
      </c>
      <c r="P780" s="194"/>
    </row>
    <row r="781" s="187" customFormat="1" ht="16.05" customHeight="1" spans="1:16">
      <c r="A781" s="241">
        <v>2110503</v>
      </c>
      <c r="B781" s="148" t="s">
        <v>670</v>
      </c>
      <c r="C781" s="222">
        <v>0</v>
      </c>
      <c r="D781" s="222">
        <v>0</v>
      </c>
      <c r="E781" s="222">
        <v>0</v>
      </c>
      <c r="F781" s="223">
        <f t="shared" si="65"/>
        <v>0</v>
      </c>
      <c r="G781" s="222">
        <f t="shared" si="66"/>
        <v>0</v>
      </c>
      <c r="H781" s="223">
        <f t="shared" si="67"/>
        <v>0</v>
      </c>
      <c r="I781" s="222">
        <v>0</v>
      </c>
      <c r="J781" s="234">
        <v>0</v>
      </c>
      <c r="K781" s="235">
        <v>0</v>
      </c>
      <c r="L781" s="235">
        <v>0</v>
      </c>
      <c r="M781" s="222"/>
      <c r="N781" s="223">
        <f t="shared" si="68"/>
        <v>0</v>
      </c>
      <c r="P781" s="194"/>
    </row>
    <row r="782" s="187" customFormat="1" ht="16.05" customHeight="1" spans="1:16">
      <c r="A782" s="241">
        <v>2110506</v>
      </c>
      <c r="B782" s="148" t="s">
        <v>671</v>
      </c>
      <c r="C782" s="222">
        <v>0</v>
      </c>
      <c r="D782" s="222">
        <v>0</v>
      </c>
      <c r="E782" s="222">
        <v>0</v>
      </c>
      <c r="F782" s="223">
        <f t="shared" si="65"/>
        <v>0</v>
      </c>
      <c r="G782" s="222">
        <f t="shared" si="66"/>
        <v>0</v>
      </c>
      <c r="H782" s="223">
        <f t="shared" si="67"/>
        <v>0</v>
      </c>
      <c r="I782" s="222">
        <v>0</v>
      </c>
      <c r="J782" s="234">
        <v>0</v>
      </c>
      <c r="K782" s="235">
        <v>0</v>
      </c>
      <c r="L782" s="235">
        <v>0</v>
      </c>
      <c r="M782" s="222">
        <f t="shared" ref="M782:M845" si="69">I782-D782</f>
        <v>0</v>
      </c>
      <c r="N782" s="223">
        <f t="shared" si="68"/>
        <v>0</v>
      </c>
      <c r="P782" s="194"/>
    </row>
    <row r="783" s="187" customFormat="1" ht="16.05" customHeight="1" spans="1:16">
      <c r="A783" s="241">
        <v>2110507</v>
      </c>
      <c r="B783" s="148" t="s">
        <v>672</v>
      </c>
      <c r="C783" s="222">
        <v>8</v>
      </c>
      <c r="D783" s="222">
        <v>2.41</v>
      </c>
      <c r="E783" s="222">
        <v>0</v>
      </c>
      <c r="F783" s="223">
        <f t="shared" si="65"/>
        <v>0</v>
      </c>
      <c r="G783" s="222">
        <f t="shared" si="66"/>
        <v>-8</v>
      </c>
      <c r="H783" s="223">
        <f t="shared" si="67"/>
        <v>-100</v>
      </c>
      <c r="I783" s="222">
        <v>0.38</v>
      </c>
      <c r="J783" s="234">
        <v>0</v>
      </c>
      <c r="K783" s="235">
        <v>0.38</v>
      </c>
      <c r="L783" s="235">
        <v>0</v>
      </c>
      <c r="M783" s="222">
        <f t="shared" si="69"/>
        <v>-2.03</v>
      </c>
      <c r="N783" s="223">
        <f t="shared" si="68"/>
        <v>-84.2323651452282</v>
      </c>
      <c r="P783" s="194"/>
    </row>
    <row r="784" s="187" customFormat="1" ht="16.05" customHeight="1" spans="1:16">
      <c r="A784" s="241">
        <v>2110599</v>
      </c>
      <c r="B784" s="148" t="s">
        <v>673</v>
      </c>
      <c r="C784" s="222">
        <v>0</v>
      </c>
      <c r="D784" s="222">
        <v>0</v>
      </c>
      <c r="E784" s="222">
        <v>0</v>
      </c>
      <c r="F784" s="223">
        <f t="shared" si="65"/>
        <v>0</v>
      </c>
      <c r="G784" s="222">
        <f t="shared" si="66"/>
        <v>0</v>
      </c>
      <c r="H784" s="223">
        <f t="shared" si="67"/>
        <v>0</v>
      </c>
      <c r="I784" s="222">
        <v>0</v>
      </c>
      <c r="J784" s="234">
        <v>0</v>
      </c>
      <c r="K784" s="235">
        <v>0</v>
      </c>
      <c r="L784" s="235">
        <v>0</v>
      </c>
      <c r="M784" s="222">
        <f t="shared" si="69"/>
        <v>0</v>
      </c>
      <c r="N784" s="223">
        <f t="shared" si="68"/>
        <v>0</v>
      </c>
      <c r="P784" s="194"/>
    </row>
    <row r="785" s="187" customFormat="1" ht="16.05" customHeight="1" spans="1:16">
      <c r="A785" s="241">
        <v>21106</v>
      </c>
      <c r="B785" s="219" t="s">
        <v>674</v>
      </c>
      <c r="C785" s="222">
        <v>0</v>
      </c>
      <c r="D785" s="222">
        <v>0</v>
      </c>
      <c r="E785" s="222">
        <v>0</v>
      </c>
      <c r="F785" s="223">
        <f t="shared" si="65"/>
        <v>0</v>
      </c>
      <c r="G785" s="222">
        <f t="shared" si="66"/>
        <v>0</v>
      </c>
      <c r="H785" s="223">
        <f t="shared" si="67"/>
        <v>0</v>
      </c>
      <c r="I785" s="222">
        <v>0</v>
      </c>
      <c r="J785" s="234">
        <v>0</v>
      </c>
      <c r="K785" s="235">
        <v>0</v>
      </c>
      <c r="L785" s="235">
        <v>0</v>
      </c>
      <c r="M785" s="222">
        <f t="shared" si="69"/>
        <v>0</v>
      </c>
      <c r="N785" s="223">
        <f t="shared" si="68"/>
        <v>0</v>
      </c>
      <c r="P785" s="194"/>
    </row>
    <row r="786" s="187" customFormat="1" ht="16.05" customHeight="1" spans="1:16">
      <c r="A786" s="241">
        <v>2110602</v>
      </c>
      <c r="B786" s="148" t="s">
        <v>675</v>
      </c>
      <c r="C786" s="222">
        <v>0</v>
      </c>
      <c r="D786" s="222">
        <v>0</v>
      </c>
      <c r="E786" s="222">
        <v>0</v>
      </c>
      <c r="F786" s="223">
        <f t="shared" si="65"/>
        <v>0</v>
      </c>
      <c r="G786" s="222">
        <f t="shared" si="66"/>
        <v>0</v>
      </c>
      <c r="H786" s="223">
        <f t="shared" si="67"/>
        <v>0</v>
      </c>
      <c r="I786" s="222">
        <v>0</v>
      </c>
      <c r="J786" s="234">
        <v>0</v>
      </c>
      <c r="K786" s="235">
        <v>0</v>
      </c>
      <c r="L786" s="235">
        <v>0</v>
      </c>
      <c r="M786" s="222">
        <f t="shared" si="69"/>
        <v>0</v>
      </c>
      <c r="N786" s="223">
        <f t="shared" si="68"/>
        <v>0</v>
      </c>
      <c r="P786" s="194"/>
    </row>
    <row r="787" s="187" customFormat="1" ht="16.05" customHeight="1" spans="1:16">
      <c r="A787" s="241">
        <v>2110603</v>
      </c>
      <c r="B787" s="148" t="s">
        <v>676</v>
      </c>
      <c r="C787" s="222">
        <v>0</v>
      </c>
      <c r="D787" s="222">
        <v>0</v>
      </c>
      <c r="E787" s="222">
        <v>0</v>
      </c>
      <c r="F787" s="223">
        <f t="shared" si="65"/>
        <v>0</v>
      </c>
      <c r="G787" s="222">
        <f t="shared" si="66"/>
        <v>0</v>
      </c>
      <c r="H787" s="223">
        <f t="shared" si="67"/>
        <v>0</v>
      </c>
      <c r="I787" s="222">
        <v>0</v>
      </c>
      <c r="J787" s="234">
        <v>0</v>
      </c>
      <c r="K787" s="235">
        <v>0</v>
      </c>
      <c r="L787" s="235">
        <v>0</v>
      </c>
      <c r="M787" s="222">
        <f t="shared" si="69"/>
        <v>0</v>
      </c>
      <c r="N787" s="223">
        <f t="shared" si="68"/>
        <v>0</v>
      </c>
      <c r="P787" s="194"/>
    </row>
    <row r="788" s="187" customFormat="1" ht="16.05" customHeight="1" spans="1:16">
      <c r="A788" s="241">
        <v>2110604</v>
      </c>
      <c r="B788" s="148" t="s">
        <v>677</v>
      </c>
      <c r="C788" s="222">
        <v>0</v>
      </c>
      <c r="D788" s="222">
        <v>0</v>
      </c>
      <c r="E788" s="222">
        <v>0</v>
      </c>
      <c r="F788" s="223">
        <f t="shared" si="65"/>
        <v>0</v>
      </c>
      <c r="G788" s="222">
        <f t="shared" si="66"/>
        <v>0</v>
      </c>
      <c r="H788" s="223">
        <f t="shared" si="67"/>
        <v>0</v>
      </c>
      <c r="I788" s="222">
        <v>0</v>
      </c>
      <c r="J788" s="234">
        <v>0</v>
      </c>
      <c r="K788" s="235">
        <v>0</v>
      </c>
      <c r="L788" s="235">
        <v>0</v>
      </c>
      <c r="M788" s="222">
        <f t="shared" si="69"/>
        <v>0</v>
      </c>
      <c r="N788" s="223">
        <f t="shared" si="68"/>
        <v>0</v>
      </c>
      <c r="P788" s="194"/>
    </row>
    <row r="789" s="187" customFormat="1" ht="16.05" customHeight="1" spans="1:16">
      <c r="A789" s="241">
        <v>2110605</v>
      </c>
      <c r="B789" s="148" t="s">
        <v>678</v>
      </c>
      <c r="C789" s="222">
        <v>0</v>
      </c>
      <c r="D789" s="222">
        <v>0</v>
      </c>
      <c r="E789" s="222">
        <v>0</v>
      </c>
      <c r="F789" s="223">
        <f t="shared" si="65"/>
        <v>0</v>
      </c>
      <c r="G789" s="222">
        <f t="shared" si="66"/>
        <v>0</v>
      </c>
      <c r="H789" s="223">
        <f t="shared" si="67"/>
        <v>0</v>
      </c>
      <c r="I789" s="222">
        <v>0</v>
      </c>
      <c r="J789" s="234">
        <v>0</v>
      </c>
      <c r="K789" s="235">
        <v>0</v>
      </c>
      <c r="L789" s="235">
        <v>0</v>
      </c>
      <c r="M789" s="222">
        <f t="shared" si="69"/>
        <v>0</v>
      </c>
      <c r="N789" s="223">
        <f t="shared" si="68"/>
        <v>0</v>
      </c>
      <c r="P789" s="194"/>
    </row>
    <row r="790" s="187" customFormat="1" ht="16.05" customHeight="1" spans="1:16">
      <c r="A790" s="241">
        <v>2110699</v>
      </c>
      <c r="B790" s="148" t="s">
        <v>679</v>
      </c>
      <c r="C790" s="222">
        <v>0</v>
      </c>
      <c r="D790" s="222">
        <v>0</v>
      </c>
      <c r="E790" s="222">
        <v>0</v>
      </c>
      <c r="F790" s="223">
        <f t="shared" si="65"/>
        <v>0</v>
      </c>
      <c r="G790" s="222">
        <f t="shared" si="66"/>
        <v>0</v>
      </c>
      <c r="H790" s="223">
        <f t="shared" si="67"/>
        <v>0</v>
      </c>
      <c r="I790" s="222">
        <v>0</v>
      </c>
      <c r="J790" s="234">
        <v>0</v>
      </c>
      <c r="K790" s="235">
        <v>0</v>
      </c>
      <c r="L790" s="235">
        <v>0</v>
      </c>
      <c r="M790" s="222">
        <f t="shared" si="69"/>
        <v>0</v>
      </c>
      <c r="N790" s="223">
        <f t="shared" si="68"/>
        <v>0</v>
      </c>
      <c r="P790" s="194"/>
    </row>
    <row r="791" s="187" customFormat="1" ht="16.05" customHeight="1" spans="1:16">
      <c r="A791" s="241">
        <v>21107</v>
      </c>
      <c r="B791" s="219" t="s">
        <v>680</v>
      </c>
      <c r="C791" s="222">
        <v>0</v>
      </c>
      <c r="D791" s="222">
        <v>0</v>
      </c>
      <c r="E791" s="222">
        <v>0</v>
      </c>
      <c r="F791" s="223">
        <f t="shared" si="65"/>
        <v>0</v>
      </c>
      <c r="G791" s="222">
        <f t="shared" si="66"/>
        <v>0</v>
      </c>
      <c r="H791" s="223">
        <f t="shared" si="67"/>
        <v>0</v>
      </c>
      <c r="I791" s="222">
        <v>0</v>
      </c>
      <c r="J791" s="234">
        <v>0</v>
      </c>
      <c r="K791" s="235">
        <v>0</v>
      </c>
      <c r="L791" s="235">
        <v>0</v>
      </c>
      <c r="M791" s="222">
        <f t="shared" si="69"/>
        <v>0</v>
      </c>
      <c r="N791" s="223">
        <f t="shared" si="68"/>
        <v>0</v>
      </c>
      <c r="P791" s="194"/>
    </row>
    <row r="792" s="187" customFormat="1" ht="16.05" customHeight="1" spans="1:16">
      <c r="A792" s="241">
        <v>2110704</v>
      </c>
      <c r="B792" s="148" t="s">
        <v>681</v>
      </c>
      <c r="C792" s="222">
        <v>0</v>
      </c>
      <c r="D792" s="222">
        <v>0</v>
      </c>
      <c r="E792" s="222">
        <v>0</v>
      </c>
      <c r="F792" s="223">
        <f t="shared" si="65"/>
        <v>0</v>
      </c>
      <c r="G792" s="222">
        <f t="shared" si="66"/>
        <v>0</v>
      </c>
      <c r="H792" s="223">
        <f t="shared" si="67"/>
        <v>0</v>
      </c>
      <c r="I792" s="222">
        <v>0</v>
      </c>
      <c r="J792" s="234">
        <v>0</v>
      </c>
      <c r="K792" s="235">
        <v>0</v>
      </c>
      <c r="L792" s="235">
        <v>0</v>
      </c>
      <c r="M792" s="222">
        <f t="shared" si="69"/>
        <v>0</v>
      </c>
      <c r="N792" s="223">
        <f t="shared" si="68"/>
        <v>0</v>
      </c>
      <c r="P792" s="194"/>
    </row>
    <row r="793" s="187" customFormat="1" ht="16.05" customHeight="1" spans="1:16">
      <c r="A793" s="241">
        <v>2110799</v>
      </c>
      <c r="B793" s="148" t="s">
        <v>682</v>
      </c>
      <c r="C793" s="222">
        <v>0</v>
      </c>
      <c r="D793" s="222">
        <v>0</v>
      </c>
      <c r="E793" s="222">
        <v>0</v>
      </c>
      <c r="F793" s="223">
        <f t="shared" si="65"/>
        <v>0</v>
      </c>
      <c r="G793" s="222">
        <f t="shared" si="66"/>
        <v>0</v>
      </c>
      <c r="H793" s="223">
        <f t="shared" si="67"/>
        <v>0</v>
      </c>
      <c r="I793" s="222">
        <v>0</v>
      </c>
      <c r="J793" s="234">
        <v>0</v>
      </c>
      <c r="K793" s="235">
        <v>0</v>
      </c>
      <c r="L793" s="235">
        <v>0</v>
      </c>
      <c r="M793" s="222">
        <f t="shared" si="69"/>
        <v>0</v>
      </c>
      <c r="N793" s="223">
        <f t="shared" si="68"/>
        <v>0</v>
      </c>
      <c r="P793" s="194"/>
    </row>
    <row r="794" s="187" customFormat="1" ht="16.05" customHeight="1" spans="1:16">
      <c r="A794" s="241">
        <v>21108</v>
      </c>
      <c r="B794" s="219" t="s">
        <v>683</v>
      </c>
      <c r="C794" s="222">
        <v>0</v>
      </c>
      <c r="D794" s="222">
        <v>0</v>
      </c>
      <c r="E794" s="222">
        <v>0</v>
      </c>
      <c r="F794" s="223">
        <f t="shared" si="65"/>
        <v>0</v>
      </c>
      <c r="G794" s="222">
        <f t="shared" si="66"/>
        <v>0</v>
      </c>
      <c r="H794" s="223">
        <f t="shared" si="67"/>
        <v>0</v>
      </c>
      <c r="I794" s="222">
        <v>0</v>
      </c>
      <c r="J794" s="234">
        <v>0</v>
      </c>
      <c r="K794" s="235">
        <v>0</v>
      </c>
      <c r="L794" s="235">
        <v>0</v>
      </c>
      <c r="M794" s="222">
        <f t="shared" si="69"/>
        <v>0</v>
      </c>
      <c r="N794" s="223">
        <f t="shared" si="68"/>
        <v>0</v>
      </c>
      <c r="P794" s="194"/>
    </row>
    <row r="795" s="187" customFormat="1" ht="16.05" customHeight="1" spans="1:16">
      <c r="A795" s="241">
        <v>2110804</v>
      </c>
      <c r="B795" s="148" t="s">
        <v>684</v>
      </c>
      <c r="C795" s="222">
        <v>0</v>
      </c>
      <c r="D795" s="222">
        <v>0</v>
      </c>
      <c r="E795" s="222">
        <v>0</v>
      </c>
      <c r="F795" s="223">
        <f t="shared" si="65"/>
        <v>0</v>
      </c>
      <c r="G795" s="222">
        <f t="shared" si="66"/>
        <v>0</v>
      </c>
      <c r="H795" s="223">
        <f t="shared" si="67"/>
        <v>0</v>
      </c>
      <c r="I795" s="222">
        <v>0</v>
      </c>
      <c r="J795" s="234">
        <v>0</v>
      </c>
      <c r="K795" s="235">
        <v>0</v>
      </c>
      <c r="L795" s="235">
        <v>0</v>
      </c>
      <c r="M795" s="222">
        <f t="shared" si="69"/>
        <v>0</v>
      </c>
      <c r="N795" s="223">
        <f t="shared" si="68"/>
        <v>0</v>
      </c>
      <c r="P795" s="194"/>
    </row>
    <row r="796" s="187" customFormat="1" ht="16.05" customHeight="1" spans="1:16">
      <c r="A796" s="241">
        <v>2110899</v>
      </c>
      <c r="B796" s="148" t="s">
        <v>685</v>
      </c>
      <c r="C796" s="222">
        <v>0</v>
      </c>
      <c r="D796" s="222">
        <v>0</v>
      </c>
      <c r="E796" s="222">
        <v>0</v>
      </c>
      <c r="F796" s="223">
        <f t="shared" si="65"/>
        <v>0</v>
      </c>
      <c r="G796" s="222">
        <f t="shared" si="66"/>
        <v>0</v>
      </c>
      <c r="H796" s="223">
        <f t="shared" si="67"/>
        <v>0</v>
      </c>
      <c r="I796" s="222">
        <v>0</v>
      </c>
      <c r="J796" s="234">
        <v>0</v>
      </c>
      <c r="K796" s="235">
        <v>0</v>
      </c>
      <c r="L796" s="235">
        <v>0</v>
      </c>
      <c r="M796" s="222">
        <f t="shared" si="69"/>
        <v>0</v>
      </c>
      <c r="N796" s="223">
        <f t="shared" si="68"/>
        <v>0</v>
      </c>
      <c r="P796" s="194"/>
    </row>
    <row r="797" s="187" customFormat="1" ht="16.05" customHeight="1" spans="1:16">
      <c r="A797" s="241">
        <v>21109</v>
      </c>
      <c r="B797" s="219" t="s">
        <v>686</v>
      </c>
      <c r="C797" s="222">
        <v>0</v>
      </c>
      <c r="D797" s="222">
        <v>0</v>
      </c>
      <c r="E797" s="222">
        <v>0</v>
      </c>
      <c r="F797" s="223">
        <f t="shared" si="65"/>
        <v>0</v>
      </c>
      <c r="G797" s="222">
        <f t="shared" si="66"/>
        <v>0</v>
      </c>
      <c r="H797" s="223">
        <f t="shared" si="67"/>
        <v>0</v>
      </c>
      <c r="I797" s="222">
        <v>0</v>
      </c>
      <c r="J797" s="234">
        <v>0</v>
      </c>
      <c r="K797" s="235">
        <v>0</v>
      </c>
      <c r="L797" s="235">
        <v>0</v>
      </c>
      <c r="M797" s="222">
        <f t="shared" si="69"/>
        <v>0</v>
      </c>
      <c r="N797" s="223">
        <f t="shared" si="68"/>
        <v>0</v>
      </c>
      <c r="P797" s="194"/>
    </row>
    <row r="798" s="187" customFormat="1" ht="16.05" customHeight="1" spans="1:16">
      <c r="A798" s="241">
        <v>2110901</v>
      </c>
      <c r="B798" s="148" t="s">
        <v>687</v>
      </c>
      <c r="C798" s="222">
        <v>0</v>
      </c>
      <c r="D798" s="222"/>
      <c r="E798" s="222"/>
      <c r="F798" s="223">
        <f t="shared" si="65"/>
        <v>0</v>
      </c>
      <c r="G798" s="222">
        <f t="shared" si="66"/>
        <v>0</v>
      </c>
      <c r="H798" s="223">
        <f t="shared" si="67"/>
        <v>0</v>
      </c>
      <c r="I798" s="222"/>
      <c r="J798" s="234"/>
      <c r="K798" s="235"/>
      <c r="L798" s="235"/>
      <c r="M798" s="222">
        <f t="shared" si="69"/>
        <v>0</v>
      </c>
      <c r="N798" s="223">
        <f t="shared" si="68"/>
        <v>0</v>
      </c>
      <c r="P798" s="194"/>
    </row>
    <row r="799" s="187" customFormat="1" ht="16.05" customHeight="1" spans="1:16">
      <c r="A799" s="241">
        <v>21110</v>
      </c>
      <c r="B799" s="219" t="s">
        <v>688</v>
      </c>
      <c r="C799" s="222">
        <v>213</v>
      </c>
      <c r="D799" s="222">
        <v>62.07</v>
      </c>
      <c r="E799" s="222">
        <v>34</v>
      </c>
      <c r="F799" s="223">
        <f t="shared" si="65"/>
        <v>54.7768648300306</v>
      </c>
      <c r="G799" s="222">
        <f t="shared" si="66"/>
        <v>-179</v>
      </c>
      <c r="H799" s="223">
        <f t="shared" si="67"/>
        <v>-84.037558685446</v>
      </c>
      <c r="I799" s="222">
        <v>60</v>
      </c>
      <c r="J799" s="234">
        <v>0</v>
      </c>
      <c r="K799" s="235">
        <v>0</v>
      </c>
      <c r="L799" s="235">
        <v>60</v>
      </c>
      <c r="M799" s="222">
        <f t="shared" si="69"/>
        <v>-2.07</v>
      </c>
      <c r="N799" s="223">
        <f t="shared" si="68"/>
        <v>-3.33494441759304</v>
      </c>
      <c r="P799" s="194"/>
    </row>
    <row r="800" s="187" customFormat="1" ht="16.05" customHeight="1" spans="1:16">
      <c r="A800" s="241">
        <v>2111001</v>
      </c>
      <c r="B800" s="148" t="s">
        <v>689</v>
      </c>
      <c r="C800" s="222">
        <v>213</v>
      </c>
      <c r="D800" s="222"/>
      <c r="E800" s="222"/>
      <c r="F800" s="223">
        <f t="shared" si="65"/>
        <v>0</v>
      </c>
      <c r="G800" s="222">
        <f t="shared" si="66"/>
        <v>-213</v>
      </c>
      <c r="H800" s="223">
        <f t="shared" si="67"/>
        <v>-100</v>
      </c>
      <c r="I800" s="222"/>
      <c r="J800" s="234"/>
      <c r="K800" s="235"/>
      <c r="L800" s="235"/>
      <c r="M800" s="222">
        <f t="shared" si="69"/>
        <v>0</v>
      </c>
      <c r="N800" s="223">
        <f t="shared" si="68"/>
        <v>0</v>
      </c>
      <c r="P800" s="194"/>
    </row>
    <row r="801" s="187" customFormat="1" ht="16.05" customHeight="1" spans="1:16">
      <c r="A801" s="241">
        <v>21111</v>
      </c>
      <c r="B801" s="219" t="s">
        <v>690</v>
      </c>
      <c r="C801" s="222">
        <v>21</v>
      </c>
      <c r="D801" s="222">
        <v>0</v>
      </c>
      <c r="E801" s="222">
        <v>0</v>
      </c>
      <c r="F801" s="223">
        <f t="shared" si="65"/>
        <v>0</v>
      </c>
      <c r="G801" s="222">
        <f t="shared" si="66"/>
        <v>-21</v>
      </c>
      <c r="H801" s="223">
        <f t="shared" si="67"/>
        <v>-100</v>
      </c>
      <c r="I801" s="222">
        <v>0</v>
      </c>
      <c r="J801" s="234">
        <v>0</v>
      </c>
      <c r="K801" s="235">
        <v>0</v>
      </c>
      <c r="L801" s="235">
        <v>0</v>
      </c>
      <c r="M801" s="222">
        <f t="shared" si="69"/>
        <v>0</v>
      </c>
      <c r="N801" s="223">
        <f t="shared" si="68"/>
        <v>0</v>
      </c>
      <c r="P801" s="194"/>
    </row>
    <row r="802" s="187" customFormat="1" ht="16.05" customHeight="1" spans="1:16">
      <c r="A802" s="241">
        <v>2111101</v>
      </c>
      <c r="B802" s="148" t="s">
        <v>691</v>
      </c>
      <c r="C802" s="222">
        <v>0</v>
      </c>
      <c r="D802" s="222">
        <v>0</v>
      </c>
      <c r="E802" s="222">
        <v>0</v>
      </c>
      <c r="F802" s="223">
        <f t="shared" si="65"/>
        <v>0</v>
      </c>
      <c r="G802" s="222">
        <f t="shared" si="66"/>
        <v>0</v>
      </c>
      <c r="H802" s="223">
        <f t="shared" si="67"/>
        <v>0</v>
      </c>
      <c r="I802" s="222">
        <v>0</v>
      </c>
      <c r="J802" s="234">
        <v>0</v>
      </c>
      <c r="K802" s="235">
        <v>0</v>
      </c>
      <c r="L802" s="235">
        <v>0</v>
      </c>
      <c r="M802" s="222">
        <f t="shared" si="69"/>
        <v>0</v>
      </c>
      <c r="N802" s="223">
        <f t="shared" si="68"/>
        <v>0</v>
      </c>
      <c r="P802" s="194"/>
    </row>
    <row r="803" s="187" customFormat="1" ht="16.05" customHeight="1" spans="1:16">
      <c r="A803" s="241">
        <v>2111102</v>
      </c>
      <c r="B803" s="148" t="s">
        <v>692</v>
      </c>
      <c r="C803" s="222">
        <v>21</v>
      </c>
      <c r="D803" s="222">
        <v>0</v>
      </c>
      <c r="E803" s="222">
        <v>0</v>
      </c>
      <c r="F803" s="223">
        <f t="shared" si="65"/>
        <v>0</v>
      </c>
      <c r="G803" s="222">
        <f t="shared" si="66"/>
        <v>-21</v>
      </c>
      <c r="H803" s="223">
        <f t="shared" si="67"/>
        <v>-100</v>
      </c>
      <c r="I803" s="222">
        <v>0</v>
      </c>
      <c r="J803" s="234">
        <v>0</v>
      </c>
      <c r="K803" s="235">
        <v>0</v>
      </c>
      <c r="L803" s="235">
        <v>0</v>
      </c>
      <c r="M803" s="222">
        <f t="shared" si="69"/>
        <v>0</v>
      </c>
      <c r="N803" s="223">
        <f t="shared" si="68"/>
        <v>0</v>
      </c>
      <c r="P803" s="194"/>
    </row>
    <row r="804" s="187" customFormat="1" ht="16.05" customHeight="1" spans="1:16">
      <c r="A804" s="241">
        <v>2111103</v>
      </c>
      <c r="B804" s="148" t="s">
        <v>693</v>
      </c>
      <c r="C804" s="222">
        <v>0</v>
      </c>
      <c r="D804" s="222">
        <v>0</v>
      </c>
      <c r="E804" s="222">
        <v>0</v>
      </c>
      <c r="F804" s="223">
        <f t="shared" si="65"/>
        <v>0</v>
      </c>
      <c r="G804" s="222">
        <f t="shared" si="66"/>
        <v>0</v>
      </c>
      <c r="H804" s="223">
        <f t="shared" si="67"/>
        <v>0</v>
      </c>
      <c r="I804" s="222">
        <v>0</v>
      </c>
      <c r="J804" s="234">
        <v>0</v>
      </c>
      <c r="K804" s="235">
        <v>0</v>
      </c>
      <c r="L804" s="235">
        <v>0</v>
      </c>
      <c r="M804" s="222">
        <f t="shared" si="69"/>
        <v>0</v>
      </c>
      <c r="N804" s="223">
        <f t="shared" si="68"/>
        <v>0</v>
      </c>
      <c r="P804" s="194"/>
    </row>
    <row r="805" s="187" customFormat="1" ht="16.05" customHeight="1" spans="1:16">
      <c r="A805" s="241">
        <v>2111104</v>
      </c>
      <c r="B805" s="148" t="s">
        <v>694</v>
      </c>
      <c r="C805" s="222">
        <v>0</v>
      </c>
      <c r="D805" s="222">
        <v>0</v>
      </c>
      <c r="E805" s="222">
        <v>0</v>
      </c>
      <c r="F805" s="223">
        <f t="shared" si="65"/>
        <v>0</v>
      </c>
      <c r="G805" s="222">
        <f t="shared" si="66"/>
        <v>0</v>
      </c>
      <c r="H805" s="223">
        <f t="shared" si="67"/>
        <v>0</v>
      </c>
      <c r="I805" s="222">
        <v>0</v>
      </c>
      <c r="J805" s="234">
        <v>0</v>
      </c>
      <c r="K805" s="235">
        <v>0</v>
      </c>
      <c r="L805" s="235">
        <v>0</v>
      </c>
      <c r="M805" s="222">
        <f t="shared" si="69"/>
        <v>0</v>
      </c>
      <c r="N805" s="223">
        <f t="shared" si="68"/>
        <v>0</v>
      </c>
      <c r="P805" s="194"/>
    </row>
    <row r="806" s="187" customFormat="1" ht="16.05" customHeight="1" spans="1:16">
      <c r="A806" s="241">
        <v>2111199</v>
      </c>
      <c r="B806" s="148" t="s">
        <v>695</v>
      </c>
      <c r="C806" s="222">
        <v>0</v>
      </c>
      <c r="D806" s="222">
        <v>0</v>
      </c>
      <c r="E806" s="222">
        <v>0</v>
      </c>
      <c r="F806" s="223">
        <f t="shared" si="65"/>
        <v>0</v>
      </c>
      <c r="G806" s="222">
        <f t="shared" si="66"/>
        <v>0</v>
      </c>
      <c r="H806" s="223">
        <f t="shared" si="67"/>
        <v>0</v>
      </c>
      <c r="I806" s="222">
        <v>0</v>
      </c>
      <c r="J806" s="234">
        <v>0</v>
      </c>
      <c r="K806" s="235">
        <v>0</v>
      </c>
      <c r="L806" s="235">
        <v>0</v>
      </c>
      <c r="M806" s="222">
        <f t="shared" si="69"/>
        <v>0</v>
      </c>
      <c r="N806" s="223">
        <f t="shared" si="68"/>
        <v>0</v>
      </c>
      <c r="P806" s="194"/>
    </row>
    <row r="807" s="187" customFormat="1" ht="16.05" customHeight="1" spans="1:16">
      <c r="A807" s="241">
        <v>21112</v>
      </c>
      <c r="B807" s="219" t="s">
        <v>696</v>
      </c>
      <c r="C807" s="222">
        <v>0</v>
      </c>
      <c r="D807" s="222">
        <v>0</v>
      </c>
      <c r="E807" s="222">
        <v>0</v>
      </c>
      <c r="F807" s="223">
        <f t="shared" si="65"/>
        <v>0</v>
      </c>
      <c r="G807" s="222">
        <f t="shared" si="66"/>
        <v>0</v>
      </c>
      <c r="H807" s="223">
        <f t="shared" si="67"/>
        <v>0</v>
      </c>
      <c r="I807" s="222">
        <v>60</v>
      </c>
      <c r="J807" s="234">
        <v>0</v>
      </c>
      <c r="K807" s="235">
        <v>0</v>
      </c>
      <c r="L807" s="235">
        <v>60</v>
      </c>
      <c r="M807" s="222">
        <f t="shared" si="69"/>
        <v>60</v>
      </c>
      <c r="N807" s="223">
        <f t="shared" si="68"/>
        <v>0</v>
      </c>
      <c r="P807" s="194"/>
    </row>
    <row r="808" s="187" customFormat="1" ht="16.05" customHeight="1" spans="1:16">
      <c r="A808" s="241">
        <v>2111201</v>
      </c>
      <c r="B808" s="148" t="s">
        <v>697</v>
      </c>
      <c r="C808" s="222">
        <v>0</v>
      </c>
      <c r="D808" s="222"/>
      <c r="E808" s="222"/>
      <c r="F808" s="223">
        <f t="shared" si="65"/>
        <v>0</v>
      </c>
      <c r="G808" s="222">
        <f t="shared" si="66"/>
        <v>0</v>
      </c>
      <c r="H808" s="223">
        <f t="shared" si="67"/>
        <v>0</v>
      </c>
      <c r="I808" s="222"/>
      <c r="J808" s="234"/>
      <c r="K808" s="235"/>
      <c r="L808" s="235"/>
      <c r="M808" s="222">
        <f t="shared" si="69"/>
        <v>0</v>
      </c>
      <c r="N808" s="223">
        <f t="shared" si="68"/>
        <v>0</v>
      </c>
      <c r="P808" s="194"/>
    </row>
    <row r="809" s="187" customFormat="1" ht="16.05" customHeight="1" spans="1:16">
      <c r="A809" s="241">
        <v>21113</v>
      </c>
      <c r="B809" s="219" t="s">
        <v>698</v>
      </c>
      <c r="C809" s="222">
        <v>0</v>
      </c>
      <c r="D809" s="222">
        <v>0</v>
      </c>
      <c r="E809" s="222">
        <v>0</v>
      </c>
      <c r="F809" s="223">
        <f t="shared" si="65"/>
        <v>0</v>
      </c>
      <c r="G809" s="222">
        <f t="shared" si="66"/>
        <v>0</v>
      </c>
      <c r="H809" s="223">
        <f t="shared" si="67"/>
        <v>0</v>
      </c>
      <c r="I809" s="222">
        <v>0</v>
      </c>
      <c r="J809" s="234">
        <v>0</v>
      </c>
      <c r="K809" s="235">
        <v>0</v>
      </c>
      <c r="L809" s="235">
        <v>0</v>
      </c>
      <c r="M809" s="222">
        <f t="shared" si="69"/>
        <v>0</v>
      </c>
      <c r="N809" s="223">
        <f t="shared" si="68"/>
        <v>0</v>
      </c>
      <c r="P809" s="194"/>
    </row>
    <row r="810" s="187" customFormat="1" ht="16.05" customHeight="1" spans="1:16">
      <c r="A810" s="241">
        <v>2111301</v>
      </c>
      <c r="B810" s="148" t="s">
        <v>699</v>
      </c>
      <c r="C810" s="222">
        <v>0</v>
      </c>
      <c r="D810" s="222"/>
      <c r="E810" s="222"/>
      <c r="F810" s="223">
        <f t="shared" si="65"/>
        <v>0</v>
      </c>
      <c r="G810" s="222">
        <f t="shared" si="66"/>
        <v>0</v>
      </c>
      <c r="H810" s="223">
        <f t="shared" si="67"/>
        <v>0</v>
      </c>
      <c r="I810" s="222"/>
      <c r="J810" s="234"/>
      <c r="K810" s="235"/>
      <c r="L810" s="235"/>
      <c r="M810" s="222">
        <f t="shared" si="69"/>
        <v>0</v>
      </c>
      <c r="N810" s="223">
        <f t="shared" si="68"/>
        <v>0</v>
      </c>
      <c r="P810" s="194"/>
    </row>
    <row r="811" s="187" customFormat="1" ht="16.05" customHeight="1" spans="1:16">
      <c r="A811" s="241">
        <v>21114</v>
      </c>
      <c r="B811" s="219" t="s">
        <v>700</v>
      </c>
      <c r="C811" s="222">
        <v>0</v>
      </c>
      <c r="D811" s="222">
        <v>0</v>
      </c>
      <c r="E811" s="222">
        <v>0</v>
      </c>
      <c r="F811" s="223">
        <f t="shared" si="65"/>
        <v>0</v>
      </c>
      <c r="G811" s="222">
        <f t="shared" si="66"/>
        <v>0</v>
      </c>
      <c r="H811" s="223">
        <f t="shared" si="67"/>
        <v>0</v>
      </c>
      <c r="I811" s="222">
        <v>0</v>
      </c>
      <c r="J811" s="234">
        <v>0</v>
      </c>
      <c r="K811" s="235">
        <v>0</v>
      </c>
      <c r="L811" s="235">
        <v>0</v>
      </c>
      <c r="M811" s="222">
        <f t="shared" si="69"/>
        <v>0</v>
      </c>
      <c r="N811" s="223">
        <f t="shared" si="68"/>
        <v>0</v>
      </c>
      <c r="P811" s="194"/>
    </row>
    <row r="812" s="187" customFormat="1" ht="16.05" customHeight="1" spans="1:16">
      <c r="A812" s="241">
        <v>2111401</v>
      </c>
      <c r="B812" s="148" t="s">
        <v>101</v>
      </c>
      <c r="C812" s="222">
        <v>0</v>
      </c>
      <c r="D812" s="222">
        <v>0</v>
      </c>
      <c r="E812" s="222">
        <v>0</v>
      </c>
      <c r="F812" s="223">
        <f t="shared" si="65"/>
        <v>0</v>
      </c>
      <c r="G812" s="222">
        <f t="shared" si="66"/>
        <v>0</v>
      </c>
      <c r="H812" s="223">
        <f t="shared" si="67"/>
        <v>0</v>
      </c>
      <c r="I812" s="222">
        <v>0</v>
      </c>
      <c r="J812" s="234">
        <v>0</v>
      </c>
      <c r="K812" s="235">
        <v>0</v>
      </c>
      <c r="L812" s="235">
        <v>0</v>
      </c>
      <c r="M812" s="222">
        <f t="shared" si="69"/>
        <v>0</v>
      </c>
      <c r="N812" s="223">
        <f t="shared" si="68"/>
        <v>0</v>
      </c>
      <c r="P812" s="194"/>
    </row>
    <row r="813" s="187" customFormat="1" ht="16.05" customHeight="1" spans="1:16">
      <c r="A813" s="241">
        <v>2111402</v>
      </c>
      <c r="B813" s="148" t="s">
        <v>102</v>
      </c>
      <c r="C813" s="222">
        <v>0</v>
      </c>
      <c r="D813" s="222">
        <v>0</v>
      </c>
      <c r="E813" s="222">
        <v>0</v>
      </c>
      <c r="F813" s="223">
        <f t="shared" si="65"/>
        <v>0</v>
      </c>
      <c r="G813" s="222">
        <f t="shared" si="66"/>
        <v>0</v>
      </c>
      <c r="H813" s="223">
        <f t="shared" si="67"/>
        <v>0</v>
      </c>
      <c r="I813" s="222">
        <v>0</v>
      </c>
      <c r="J813" s="234">
        <v>0</v>
      </c>
      <c r="K813" s="235">
        <v>0</v>
      </c>
      <c r="L813" s="235">
        <v>0</v>
      </c>
      <c r="M813" s="222">
        <f t="shared" si="69"/>
        <v>0</v>
      </c>
      <c r="N813" s="223">
        <f t="shared" si="68"/>
        <v>0</v>
      </c>
      <c r="P813" s="194"/>
    </row>
    <row r="814" s="187" customFormat="1" ht="16.05" customHeight="1" spans="1:16">
      <c r="A814" s="241">
        <v>2111403</v>
      </c>
      <c r="B814" s="148" t="s">
        <v>103</v>
      </c>
      <c r="C814" s="222">
        <v>0</v>
      </c>
      <c r="D814" s="222">
        <v>0</v>
      </c>
      <c r="E814" s="222">
        <v>0</v>
      </c>
      <c r="F814" s="223">
        <f t="shared" si="65"/>
        <v>0</v>
      </c>
      <c r="G814" s="222">
        <f t="shared" si="66"/>
        <v>0</v>
      </c>
      <c r="H814" s="223">
        <f t="shared" si="67"/>
        <v>0</v>
      </c>
      <c r="I814" s="222">
        <v>0</v>
      </c>
      <c r="J814" s="234">
        <v>0</v>
      </c>
      <c r="K814" s="235">
        <v>0</v>
      </c>
      <c r="L814" s="235">
        <v>0</v>
      </c>
      <c r="M814" s="222">
        <f t="shared" si="69"/>
        <v>0</v>
      </c>
      <c r="N814" s="223">
        <f t="shared" si="68"/>
        <v>0</v>
      </c>
      <c r="P814" s="194"/>
    </row>
    <row r="815" s="187" customFormat="1" ht="16.05" customHeight="1" spans="1:16">
      <c r="A815" s="241">
        <v>2111404</v>
      </c>
      <c r="B815" s="148" t="s">
        <v>701</v>
      </c>
      <c r="C815" s="222">
        <v>0</v>
      </c>
      <c r="D815" s="222"/>
      <c r="E815" s="222"/>
      <c r="F815" s="223">
        <f t="shared" si="65"/>
        <v>0</v>
      </c>
      <c r="G815" s="222">
        <f t="shared" si="66"/>
        <v>0</v>
      </c>
      <c r="H815" s="223">
        <f t="shared" si="67"/>
        <v>0</v>
      </c>
      <c r="I815" s="222"/>
      <c r="J815" s="234"/>
      <c r="K815" s="235"/>
      <c r="L815" s="235"/>
      <c r="M815" s="222">
        <f t="shared" si="69"/>
        <v>0</v>
      </c>
      <c r="N815" s="223">
        <f t="shared" si="68"/>
        <v>0</v>
      </c>
      <c r="P815" s="194"/>
    </row>
    <row r="816" s="187" customFormat="1" ht="16.05" customHeight="1" spans="1:16">
      <c r="A816" s="241">
        <v>2111405</v>
      </c>
      <c r="B816" s="148" t="s">
        <v>702</v>
      </c>
      <c r="C816" s="222">
        <v>0</v>
      </c>
      <c r="D816" s="222"/>
      <c r="E816" s="222"/>
      <c r="F816" s="223">
        <f t="shared" si="65"/>
        <v>0</v>
      </c>
      <c r="G816" s="222">
        <f t="shared" si="66"/>
        <v>0</v>
      </c>
      <c r="H816" s="223">
        <f t="shared" si="67"/>
        <v>0</v>
      </c>
      <c r="I816" s="222"/>
      <c r="J816" s="234"/>
      <c r="K816" s="235"/>
      <c r="L816" s="235"/>
      <c r="M816" s="222">
        <f t="shared" si="69"/>
        <v>0</v>
      </c>
      <c r="N816" s="223">
        <f t="shared" si="68"/>
        <v>0</v>
      </c>
      <c r="P816" s="194"/>
    </row>
    <row r="817" s="187" customFormat="1" ht="16.05" customHeight="1" spans="1:16">
      <c r="A817" s="241">
        <v>2111406</v>
      </c>
      <c r="B817" s="148" t="s">
        <v>703</v>
      </c>
      <c r="C817" s="222">
        <v>0</v>
      </c>
      <c r="D817" s="222">
        <v>0</v>
      </c>
      <c r="E817" s="222">
        <v>0</v>
      </c>
      <c r="F817" s="223">
        <f t="shared" si="65"/>
        <v>0</v>
      </c>
      <c r="G817" s="222">
        <f t="shared" si="66"/>
        <v>0</v>
      </c>
      <c r="H817" s="223">
        <f t="shared" si="67"/>
        <v>0</v>
      </c>
      <c r="I817" s="222">
        <v>0</v>
      </c>
      <c r="J817" s="234">
        <v>0</v>
      </c>
      <c r="K817" s="235">
        <v>0</v>
      </c>
      <c r="L817" s="235">
        <v>0</v>
      </c>
      <c r="M817" s="222">
        <f t="shared" si="69"/>
        <v>0</v>
      </c>
      <c r="N817" s="223">
        <f t="shared" si="68"/>
        <v>0</v>
      </c>
      <c r="P817" s="194"/>
    </row>
    <row r="818" s="187" customFormat="1" ht="16.05" customHeight="1" spans="1:16">
      <c r="A818" s="241">
        <v>2111407</v>
      </c>
      <c r="B818" s="148" t="s">
        <v>704</v>
      </c>
      <c r="C818" s="222">
        <v>0</v>
      </c>
      <c r="D818" s="222">
        <v>0</v>
      </c>
      <c r="E818" s="222">
        <v>0</v>
      </c>
      <c r="F818" s="223">
        <f t="shared" si="65"/>
        <v>0</v>
      </c>
      <c r="G818" s="222">
        <f t="shared" si="66"/>
        <v>0</v>
      </c>
      <c r="H818" s="223">
        <f t="shared" si="67"/>
        <v>0</v>
      </c>
      <c r="I818" s="222">
        <v>0</v>
      </c>
      <c r="J818" s="234">
        <v>0</v>
      </c>
      <c r="K818" s="235">
        <v>0</v>
      </c>
      <c r="L818" s="235">
        <v>0</v>
      </c>
      <c r="M818" s="222">
        <f t="shared" si="69"/>
        <v>0</v>
      </c>
      <c r="N818" s="223">
        <f t="shared" si="68"/>
        <v>0</v>
      </c>
      <c r="P818" s="194"/>
    </row>
    <row r="819" s="187" customFormat="1" ht="16.05" customHeight="1" spans="1:16">
      <c r="A819" s="241">
        <v>2111408</v>
      </c>
      <c r="B819" s="148" t="s">
        <v>705</v>
      </c>
      <c r="C819" s="222">
        <v>0</v>
      </c>
      <c r="D819" s="222">
        <v>0</v>
      </c>
      <c r="E819" s="222">
        <v>0</v>
      </c>
      <c r="F819" s="223">
        <f t="shared" si="65"/>
        <v>0</v>
      </c>
      <c r="G819" s="222">
        <f t="shared" si="66"/>
        <v>0</v>
      </c>
      <c r="H819" s="223">
        <f t="shared" si="67"/>
        <v>0</v>
      </c>
      <c r="I819" s="222">
        <v>0</v>
      </c>
      <c r="J819" s="234">
        <v>0</v>
      </c>
      <c r="K819" s="235">
        <v>0</v>
      </c>
      <c r="L819" s="235">
        <v>0</v>
      </c>
      <c r="M819" s="222">
        <f t="shared" si="69"/>
        <v>0</v>
      </c>
      <c r="N819" s="223">
        <f t="shared" si="68"/>
        <v>0</v>
      </c>
      <c r="P819" s="194"/>
    </row>
    <row r="820" s="187" customFormat="1" ht="16.05" customHeight="1" spans="1:16">
      <c r="A820" s="241">
        <v>2111409</v>
      </c>
      <c r="B820" s="148" t="s">
        <v>706</v>
      </c>
      <c r="C820" s="222">
        <v>0</v>
      </c>
      <c r="D820" s="222"/>
      <c r="E820" s="222"/>
      <c r="F820" s="223">
        <f t="shared" si="65"/>
        <v>0</v>
      </c>
      <c r="G820" s="222">
        <f t="shared" si="66"/>
        <v>0</v>
      </c>
      <c r="H820" s="223">
        <f t="shared" si="67"/>
        <v>0</v>
      </c>
      <c r="I820" s="222"/>
      <c r="J820" s="234"/>
      <c r="K820" s="235"/>
      <c r="L820" s="235"/>
      <c r="M820" s="222">
        <f t="shared" si="69"/>
        <v>0</v>
      </c>
      <c r="N820" s="223">
        <f t="shared" si="68"/>
        <v>0</v>
      </c>
      <c r="P820" s="194"/>
    </row>
    <row r="821" s="187" customFormat="1" ht="16.05" customHeight="1" spans="1:16">
      <c r="A821" s="241">
        <v>2111410</v>
      </c>
      <c r="B821" s="148" t="s">
        <v>707</v>
      </c>
      <c r="C821" s="222">
        <v>0</v>
      </c>
      <c r="D821" s="222"/>
      <c r="E821" s="222"/>
      <c r="F821" s="223">
        <f t="shared" si="65"/>
        <v>0</v>
      </c>
      <c r="G821" s="222">
        <f t="shared" si="66"/>
        <v>0</v>
      </c>
      <c r="H821" s="223">
        <f t="shared" si="67"/>
        <v>0</v>
      </c>
      <c r="I821" s="222"/>
      <c r="J821" s="234"/>
      <c r="K821" s="235"/>
      <c r="L821" s="235"/>
      <c r="M821" s="222">
        <f t="shared" si="69"/>
        <v>0</v>
      </c>
      <c r="N821" s="223">
        <f t="shared" si="68"/>
        <v>0</v>
      </c>
      <c r="P821" s="194"/>
    </row>
    <row r="822" s="187" customFormat="1" ht="16.05" customHeight="1" spans="1:16">
      <c r="A822" s="241">
        <v>2111411</v>
      </c>
      <c r="B822" s="148" t="s">
        <v>142</v>
      </c>
      <c r="C822" s="222">
        <v>0</v>
      </c>
      <c r="D822" s="222">
        <v>0</v>
      </c>
      <c r="E822" s="222">
        <v>0</v>
      </c>
      <c r="F822" s="223">
        <f t="shared" si="65"/>
        <v>0</v>
      </c>
      <c r="G822" s="222">
        <f t="shared" si="66"/>
        <v>0</v>
      </c>
      <c r="H822" s="223">
        <f t="shared" si="67"/>
        <v>0</v>
      </c>
      <c r="I822" s="222">
        <v>0</v>
      </c>
      <c r="J822" s="234">
        <v>0</v>
      </c>
      <c r="K822" s="235">
        <v>0</v>
      </c>
      <c r="L822" s="235">
        <v>0</v>
      </c>
      <c r="M822" s="222">
        <f t="shared" si="69"/>
        <v>0</v>
      </c>
      <c r="N822" s="223">
        <f t="shared" si="68"/>
        <v>0</v>
      </c>
      <c r="P822" s="194"/>
    </row>
    <row r="823" s="187" customFormat="1" ht="16.05" customHeight="1" spans="1:16">
      <c r="A823" s="241">
        <v>2111413</v>
      </c>
      <c r="B823" s="148" t="s">
        <v>708</v>
      </c>
      <c r="C823" s="222">
        <v>0</v>
      </c>
      <c r="D823" s="222">
        <v>0</v>
      </c>
      <c r="E823" s="222">
        <v>0</v>
      </c>
      <c r="F823" s="223">
        <f t="shared" si="65"/>
        <v>0</v>
      </c>
      <c r="G823" s="222">
        <f t="shared" si="66"/>
        <v>0</v>
      </c>
      <c r="H823" s="223">
        <f t="shared" si="67"/>
        <v>0</v>
      </c>
      <c r="I823" s="222">
        <v>0</v>
      </c>
      <c r="J823" s="234">
        <v>0</v>
      </c>
      <c r="K823" s="235">
        <v>0</v>
      </c>
      <c r="L823" s="235">
        <v>0</v>
      </c>
      <c r="M823" s="222">
        <f t="shared" si="69"/>
        <v>0</v>
      </c>
      <c r="N823" s="223">
        <f t="shared" si="68"/>
        <v>0</v>
      </c>
      <c r="P823" s="194"/>
    </row>
    <row r="824" s="187" customFormat="1" ht="16.05" customHeight="1" spans="1:16">
      <c r="A824" s="241">
        <v>2111450</v>
      </c>
      <c r="B824" s="148" t="s">
        <v>110</v>
      </c>
      <c r="C824" s="222">
        <v>0</v>
      </c>
      <c r="D824" s="222">
        <v>0</v>
      </c>
      <c r="E824" s="222">
        <v>0</v>
      </c>
      <c r="F824" s="223">
        <f t="shared" si="65"/>
        <v>0</v>
      </c>
      <c r="G824" s="222">
        <f t="shared" si="66"/>
        <v>0</v>
      </c>
      <c r="H824" s="223">
        <f t="shared" si="67"/>
        <v>0</v>
      </c>
      <c r="I824" s="222">
        <v>0</v>
      </c>
      <c r="J824" s="234">
        <v>0</v>
      </c>
      <c r="K824" s="235">
        <v>0</v>
      </c>
      <c r="L824" s="235">
        <v>0</v>
      </c>
      <c r="M824" s="222">
        <f t="shared" si="69"/>
        <v>0</v>
      </c>
      <c r="N824" s="223">
        <f t="shared" si="68"/>
        <v>0</v>
      </c>
      <c r="P824" s="194"/>
    </row>
    <row r="825" s="187" customFormat="1" ht="16.05" customHeight="1" spans="1:16">
      <c r="A825" s="241">
        <v>2111499</v>
      </c>
      <c r="B825" s="148" t="s">
        <v>709</v>
      </c>
      <c r="C825" s="222">
        <v>0</v>
      </c>
      <c r="D825" s="222">
        <v>0</v>
      </c>
      <c r="E825" s="222">
        <v>0</v>
      </c>
      <c r="F825" s="223">
        <f t="shared" si="65"/>
        <v>0</v>
      </c>
      <c r="G825" s="222">
        <f t="shared" si="66"/>
        <v>0</v>
      </c>
      <c r="H825" s="223">
        <f t="shared" si="67"/>
        <v>0</v>
      </c>
      <c r="I825" s="222">
        <v>0</v>
      </c>
      <c r="J825" s="234">
        <v>0</v>
      </c>
      <c r="K825" s="235">
        <v>0</v>
      </c>
      <c r="L825" s="235">
        <v>0</v>
      </c>
      <c r="M825" s="222">
        <f t="shared" si="69"/>
        <v>0</v>
      </c>
      <c r="N825" s="223">
        <f t="shared" si="68"/>
        <v>0</v>
      </c>
      <c r="P825" s="194"/>
    </row>
    <row r="826" s="187" customFormat="1" ht="16.05" customHeight="1" spans="1:16">
      <c r="A826" s="241">
        <v>21199</v>
      </c>
      <c r="B826" s="219" t="s">
        <v>710</v>
      </c>
      <c r="C826" s="222">
        <v>10000</v>
      </c>
      <c r="D826" s="222">
        <v>0</v>
      </c>
      <c r="E826" s="222">
        <v>24</v>
      </c>
      <c r="F826" s="223">
        <f t="shared" si="65"/>
        <v>0</v>
      </c>
      <c r="G826" s="222">
        <f t="shared" si="66"/>
        <v>-9976</v>
      </c>
      <c r="H826" s="223">
        <f t="shared" si="67"/>
        <v>-99.76</v>
      </c>
      <c r="I826" s="222">
        <v>835.9</v>
      </c>
      <c r="J826" s="234">
        <v>0</v>
      </c>
      <c r="K826" s="235">
        <v>0</v>
      </c>
      <c r="L826" s="235">
        <v>835.9</v>
      </c>
      <c r="M826" s="222">
        <f t="shared" si="69"/>
        <v>835.9</v>
      </c>
      <c r="N826" s="223">
        <f t="shared" si="68"/>
        <v>0</v>
      </c>
      <c r="P826" s="194"/>
    </row>
    <row r="827" s="187" customFormat="1" ht="16.05" customHeight="1" spans="1:16">
      <c r="A827" s="241">
        <v>2119999</v>
      </c>
      <c r="B827" s="148" t="s">
        <v>711</v>
      </c>
      <c r="C827" s="222">
        <v>10000</v>
      </c>
      <c r="D827" s="222">
        <v>24</v>
      </c>
      <c r="E827" s="222">
        <v>24</v>
      </c>
      <c r="F827" s="223">
        <f t="shared" si="65"/>
        <v>100</v>
      </c>
      <c r="G827" s="222">
        <f t="shared" si="66"/>
        <v>-9976</v>
      </c>
      <c r="H827" s="223">
        <f t="shared" si="67"/>
        <v>-99.76</v>
      </c>
      <c r="I827" s="222">
        <v>835.9</v>
      </c>
      <c r="J827" s="234">
        <v>0</v>
      </c>
      <c r="K827" s="235">
        <v>0</v>
      </c>
      <c r="L827" s="235">
        <v>835.9</v>
      </c>
      <c r="M827" s="222">
        <f t="shared" si="69"/>
        <v>811.9</v>
      </c>
      <c r="N827" s="223">
        <f t="shared" si="68"/>
        <v>3382.91666666667</v>
      </c>
      <c r="P827" s="194"/>
    </row>
    <row r="828" s="187" customFormat="1" ht="16.05" customHeight="1" spans="1:16">
      <c r="A828" s="241">
        <v>212</v>
      </c>
      <c r="B828" s="219" t="s">
        <v>712</v>
      </c>
      <c r="C828" s="222">
        <v>46102</v>
      </c>
      <c r="D828" s="222">
        <v>8959.56</v>
      </c>
      <c r="E828" s="222">
        <v>6332</v>
      </c>
      <c r="F828" s="223">
        <f t="shared" si="65"/>
        <v>70.6731134118193</v>
      </c>
      <c r="G828" s="222">
        <f t="shared" si="66"/>
        <v>-39770</v>
      </c>
      <c r="H828" s="223">
        <f t="shared" si="67"/>
        <v>-86.2652379506312</v>
      </c>
      <c r="I828" s="222">
        <v>9607.49</v>
      </c>
      <c r="J828" s="234">
        <v>8266.94</v>
      </c>
      <c r="K828" s="235">
        <v>135.25</v>
      </c>
      <c r="L828" s="235">
        <v>1205.3</v>
      </c>
      <c r="M828" s="222">
        <f t="shared" si="69"/>
        <v>647.93</v>
      </c>
      <c r="N828" s="223">
        <f t="shared" si="68"/>
        <v>7.23171673608972</v>
      </c>
      <c r="P828" s="194"/>
    </row>
    <row r="829" s="187" customFormat="1" ht="16.05" customHeight="1" spans="1:16">
      <c r="A829" s="241">
        <v>21201</v>
      </c>
      <c r="B829" s="219" t="s">
        <v>713</v>
      </c>
      <c r="C829" s="222">
        <v>5931</v>
      </c>
      <c r="D829" s="222">
        <v>3491.03</v>
      </c>
      <c r="E829" s="222">
        <v>2844</v>
      </c>
      <c r="F829" s="223">
        <f t="shared" si="65"/>
        <v>81.4659283936259</v>
      </c>
      <c r="G829" s="222">
        <f t="shared" si="66"/>
        <v>-3087</v>
      </c>
      <c r="H829" s="223">
        <f t="shared" si="67"/>
        <v>-52.0485584218513</v>
      </c>
      <c r="I829" s="222">
        <v>2884.28</v>
      </c>
      <c r="J829" s="234">
        <v>2884.28</v>
      </c>
      <c r="K829" s="235">
        <v>0</v>
      </c>
      <c r="L829" s="235">
        <v>0</v>
      </c>
      <c r="M829" s="222">
        <f t="shared" si="69"/>
        <v>-606.75</v>
      </c>
      <c r="N829" s="223">
        <f t="shared" si="68"/>
        <v>-17.3802574025431</v>
      </c>
      <c r="P829" s="194"/>
    </row>
    <row r="830" s="187" customFormat="1" ht="16.05" customHeight="1" spans="1:16">
      <c r="A830" s="241">
        <v>2120101</v>
      </c>
      <c r="B830" s="148" t="s">
        <v>101</v>
      </c>
      <c r="C830" s="222">
        <v>239</v>
      </c>
      <c r="D830" s="222">
        <v>151.54</v>
      </c>
      <c r="E830" s="222">
        <v>237</v>
      </c>
      <c r="F830" s="223">
        <f t="shared" si="65"/>
        <v>156.394351326382</v>
      </c>
      <c r="G830" s="222">
        <f t="shared" si="66"/>
        <v>-2</v>
      </c>
      <c r="H830" s="223">
        <f t="shared" si="67"/>
        <v>-0.836820083682008</v>
      </c>
      <c r="I830" s="222">
        <v>131.43</v>
      </c>
      <c r="J830" s="234">
        <v>131.43</v>
      </c>
      <c r="K830" s="235">
        <v>0</v>
      </c>
      <c r="L830" s="235">
        <v>0</v>
      </c>
      <c r="M830" s="222">
        <f t="shared" si="69"/>
        <v>-20.11</v>
      </c>
      <c r="N830" s="223">
        <f t="shared" si="68"/>
        <v>-13.2704236505213</v>
      </c>
      <c r="P830" s="194"/>
    </row>
    <row r="831" s="187" customFormat="1" ht="16.05" customHeight="1" spans="1:16">
      <c r="A831" s="241">
        <v>2120102</v>
      </c>
      <c r="B831" s="148" t="s">
        <v>102</v>
      </c>
      <c r="C831" s="222">
        <v>53</v>
      </c>
      <c r="D831" s="222">
        <v>50</v>
      </c>
      <c r="E831" s="222">
        <v>72</v>
      </c>
      <c r="F831" s="223">
        <f t="shared" si="65"/>
        <v>144</v>
      </c>
      <c r="G831" s="222">
        <f t="shared" si="66"/>
        <v>19</v>
      </c>
      <c r="H831" s="223">
        <f t="shared" si="67"/>
        <v>35.8490566037736</v>
      </c>
      <c r="I831" s="222">
        <v>0</v>
      </c>
      <c r="J831" s="234">
        <v>0</v>
      </c>
      <c r="K831" s="235">
        <v>0</v>
      </c>
      <c r="L831" s="235">
        <v>0</v>
      </c>
      <c r="M831" s="222">
        <f t="shared" si="69"/>
        <v>-50</v>
      </c>
      <c r="N831" s="223">
        <f t="shared" si="68"/>
        <v>-100</v>
      </c>
      <c r="P831" s="194"/>
    </row>
    <row r="832" s="187" customFormat="1" ht="16.05" customHeight="1" spans="1:16">
      <c r="A832" s="241">
        <v>2120103</v>
      </c>
      <c r="B832" s="148" t="s">
        <v>103</v>
      </c>
      <c r="C832" s="222">
        <v>0</v>
      </c>
      <c r="D832" s="222">
        <v>0</v>
      </c>
      <c r="E832" s="222">
        <v>0</v>
      </c>
      <c r="F832" s="223">
        <f t="shared" si="65"/>
        <v>0</v>
      </c>
      <c r="G832" s="222">
        <f t="shared" si="66"/>
        <v>0</v>
      </c>
      <c r="H832" s="223">
        <f t="shared" si="67"/>
        <v>0</v>
      </c>
      <c r="I832" s="222">
        <v>0</v>
      </c>
      <c r="J832" s="234">
        <v>0</v>
      </c>
      <c r="K832" s="235">
        <v>0</v>
      </c>
      <c r="L832" s="235">
        <v>0</v>
      </c>
      <c r="M832" s="222">
        <f t="shared" si="69"/>
        <v>0</v>
      </c>
      <c r="N832" s="223">
        <f t="shared" si="68"/>
        <v>0</v>
      </c>
      <c r="P832" s="194"/>
    </row>
    <row r="833" s="187" customFormat="1" ht="16.05" customHeight="1" spans="1:16">
      <c r="A833" s="241">
        <v>2120104</v>
      </c>
      <c r="B833" s="148" t="s">
        <v>714</v>
      </c>
      <c r="C833" s="222">
        <v>2010</v>
      </c>
      <c r="D833" s="222">
        <v>2346.09</v>
      </c>
      <c r="E833" s="222">
        <v>1667</v>
      </c>
      <c r="F833" s="223">
        <f t="shared" si="65"/>
        <v>71.0543926277338</v>
      </c>
      <c r="G833" s="222">
        <f t="shared" si="66"/>
        <v>-343</v>
      </c>
      <c r="H833" s="223">
        <f t="shared" si="67"/>
        <v>-17.0646766169154</v>
      </c>
      <c r="I833" s="222">
        <v>1918.9</v>
      </c>
      <c r="J833" s="234">
        <v>1918.9</v>
      </c>
      <c r="K833" s="235">
        <v>0</v>
      </c>
      <c r="L833" s="235">
        <v>0</v>
      </c>
      <c r="M833" s="222">
        <f t="shared" si="69"/>
        <v>-427.19</v>
      </c>
      <c r="N833" s="223">
        <f t="shared" si="68"/>
        <v>-18.2085938732103</v>
      </c>
      <c r="P833" s="194"/>
    </row>
    <row r="834" s="187" customFormat="1" ht="16.05" customHeight="1" spans="1:16">
      <c r="A834" s="241">
        <v>2120105</v>
      </c>
      <c r="B834" s="148" t="s">
        <v>715</v>
      </c>
      <c r="C834" s="222">
        <v>0</v>
      </c>
      <c r="D834" s="222">
        <v>0</v>
      </c>
      <c r="E834" s="222">
        <v>0</v>
      </c>
      <c r="F834" s="223">
        <f t="shared" si="65"/>
        <v>0</v>
      </c>
      <c r="G834" s="222">
        <f t="shared" si="66"/>
        <v>0</v>
      </c>
      <c r="H834" s="223">
        <f t="shared" si="67"/>
        <v>0</v>
      </c>
      <c r="I834" s="222">
        <v>0</v>
      </c>
      <c r="J834" s="234">
        <v>0</v>
      </c>
      <c r="K834" s="235">
        <v>0</v>
      </c>
      <c r="L834" s="235">
        <v>0</v>
      </c>
      <c r="M834" s="222">
        <f t="shared" si="69"/>
        <v>0</v>
      </c>
      <c r="N834" s="223">
        <f t="shared" si="68"/>
        <v>0</v>
      </c>
      <c r="P834" s="194"/>
    </row>
    <row r="835" s="187" customFormat="1" ht="16.05" customHeight="1" spans="1:16">
      <c r="A835" s="241">
        <v>2120106</v>
      </c>
      <c r="B835" s="148" t="s">
        <v>716</v>
      </c>
      <c r="C835" s="222">
        <v>179</v>
      </c>
      <c r="D835" s="222">
        <v>181.55</v>
      </c>
      <c r="E835" s="222">
        <v>165</v>
      </c>
      <c r="F835" s="223">
        <f t="shared" si="65"/>
        <v>90.8840539796199</v>
      </c>
      <c r="G835" s="222">
        <f t="shared" si="66"/>
        <v>-14</v>
      </c>
      <c r="H835" s="223">
        <f t="shared" si="67"/>
        <v>-7.82122905027933</v>
      </c>
      <c r="I835" s="222">
        <v>186.93</v>
      </c>
      <c r="J835" s="234">
        <v>186.93</v>
      </c>
      <c r="K835" s="235">
        <v>0</v>
      </c>
      <c r="L835" s="235">
        <v>0</v>
      </c>
      <c r="M835" s="222">
        <f t="shared" si="69"/>
        <v>5.38</v>
      </c>
      <c r="N835" s="223">
        <f t="shared" si="68"/>
        <v>2.96337097218397</v>
      </c>
      <c r="P835" s="194"/>
    </row>
    <row r="836" s="187" customFormat="1" ht="16.05" customHeight="1" spans="1:16">
      <c r="A836" s="241">
        <v>2120107</v>
      </c>
      <c r="B836" s="148" t="s">
        <v>717</v>
      </c>
      <c r="C836" s="222">
        <v>31</v>
      </c>
      <c r="D836" s="222">
        <v>0</v>
      </c>
      <c r="E836" s="222">
        <v>0</v>
      </c>
      <c r="F836" s="223">
        <f t="shared" ref="F836:F899" si="70">IFERROR((E836/D836*100),0)</f>
        <v>0</v>
      </c>
      <c r="G836" s="222">
        <f t="shared" ref="G836:G899" si="71">E836-C836</f>
        <v>-31</v>
      </c>
      <c r="H836" s="223">
        <f t="shared" si="67"/>
        <v>-100</v>
      </c>
      <c r="I836" s="222">
        <v>0</v>
      </c>
      <c r="J836" s="234">
        <v>0</v>
      </c>
      <c r="K836" s="235">
        <v>0</v>
      </c>
      <c r="L836" s="235">
        <v>0</v>
      </c>
      <c r="M836" s="222">
        <f t="shared" si="69"/>
        <v>0</v>
      </c>
      <c r="N836" s="223">
        <f t="shared" si="68"/>
        <v>0</v>
      </c>
      <c r="P836" s="194"/>
    </row>
    <row r="837" s="187" customFormat="1" ht="16.05" customHeight="1" spans="1:16">
      <c r="A837" s="241">
        <v>2120109</v>
      </c>
      <c r="B837" s="148" t="s">
        <v>718</v>
      </c>
      <c r="C837" s="222">
        <v>48</v>
      </c>
      <c r="D837" s="222">
        <v>38.03</v>
      </c>
      <c r="E837" s="222">
        <v>38</v>
      </c>
      <c r="F837" s="223">
        <f t="shared" si="70"/>
        <v>99.9211149092821</v>
      </c>
      <c r="G837" s="222">
        <f t="shared" si="71"/>
        <v>-10</v>
      </c>
      <c r="H837" s="223">
        <f t="shared" ref="H837:H900" si="72">IFERROR((G837/C837*100),0)</f>
        <v>-20.8333333333333</v>
      </c>
      <c r="I837" s="222">
        <v>25.88</v>
      </c>
      <c r="J837" s="234">
        <v>25.88</v>
      </c>
      <c r="K837" s="235">
        <v>0</v>
      </c>
      <c r="L837" s="235">
        <v>0</v>
      </c>
      <c r="M837" s="222">
        <f t="shared" si="69"/>
        <v>-12.15</v>
      </c>
      <c r="N837" s="223">
        <f t="shared" ref="N837:N900" si="73">IFERROR((M837/D837*100),0)</f>
        <v>-31.948461740731</v>
      </c>
      <c r="P837" s="194"/>
    </row>
    <row r="838" s="187" customFormat="1" ht="16.05" customHeight="1" spans="1:16">
      <c r="A838" s="241">
        <v>2120110</v>
      </c>
      <c r="B838" s="148" t="s">
        <v>719</v>
      </c>
      <c r="C838" s="222">
        <v>0</v>
      </c>
      <c r="D838" s="222">
        <v>0</v>
      </c>
      <c r="E838" s="222">
        <v>0</v>
      </c>
      <c r="F838" s="223">
        <f t="shared" si="70"/>
        <v>0</v>
      </c>
      <c r="G838" s="222">
        <f t="shared" si="71"/>
        <v>0</v>
      </c>
      <c r="H838" s="223">
        <f t="shared" si="72"/>
        <v>0</v>
      </c>
      <c r="I838" s="222">
        <v>0</v>
      </c>
      <c r="J838" s="234">
        <v>0</v>
      </c>
      <c r="K838" s="235">
        <v>0</v>
      </c>
      <c r="L838" s="235">
        <v>0</v>
      </c>
      <c r="M838" s="222">
        <f t="shared" si="69"/>
        <v>0</v>
      </c>
      <c r="N838" s="223">
        <f t="shared" si="73"/>
        <v>0</v>
      </c>
      <c r="P838" s="194"/>
    </row>
    <row r="839" s="187" customFormat="1" ht="16.05" customHeight="1" spans="1:16">
      <c r="A839" s="241">
        <v>2120199</v>
      </c>
      <c r="B839" s="148" t="s">
        <v>720</v>
      </c>
      <c r="C839" s="222">
        <v>3371</v>
      </c>
      <c r="D839" s="222">
        <v>723.82</v>
      </c>
      <c r="E839" s="222">
        <v>665</v>
      </c>
      <c r="F839" s="223">
        <f t="shared" si="70"/>
        <v>91.8736702495095</v>
      </c>
      <c r="G839" s="222">
        <f t="shared" si="71"/>
        <v>-2706</v>
      </c>
      <c r="H839" s="223">
        <f t="shared" si="72"/>
        <v>-80.2729160486503</v>
      </c>
      <c r="I839" s="222">
        <v>621.14</v>
      </c>
      <c r="J839" s="234">
        <v>621.14</v>
      </c>
      <c r="K839" s="235">
        <v>0</v>
      </c>
      <c r="L839" s="235">
        <v>0</v>
      </c>
      <c r="M839" s="222">
        <f t="shared" si="69"/>
        <v>-102.68</v>
      </c>
      <c r="N839" s="223">
        <f t="shared" si="73"/>
        <v>-14.1858473101047</v>
      </c>
      <c r="P839" s="194"/>
    </row>
    <row r="840" s="187" customFormat="1" ht="16.05" customHeight="1" spans="1:16">
      <c r="A840" s="241">
        <v>21202</v>
      </c>
      <c r="B840" s="219" t="s">
        <v>721</v>
      </c>
      <c r="C840" s="222">
        <v>137</v>
      </c>
      <c r="D840" s="222">
        <v>112.36</v>
      </c>
      <c r="E840" s="222">
        <v>138</v>
      </c>
      <c r="F840" s="223">
        <f t="shared" si="70"/>
        <v>122.819508721965</v>
      </c>
      <c r="G840" s="222">
        <f t="shared" si="71"/>
        <v>1</v>
      </c>
      <c r="H840" s="223">
        <f t="shared" si="72"/>
        <v>0.72992700729927</v>
      </c>
      <c r="I840" s="222">
        <v>149.52</v>
      </c>
      <c r="J840" s="234">
        <v>149.52</v>
      </c>
      <c r="K840" s="235">
        <v>0</v>
      </c>
      <c r="L840" s="235">
        <v>0</v>
      </c>
      <c r="M840" s="222">
        <f t="shared" si="69"/>
        <v>37.16</v>
      </c>
      <c r="N840" s="223">
        <f t="shared" si="73"/>
        <v>33.0722677109292</v>
      </c>
      <c r="P840" s="194"/>
    </row>
    <row r="841" s="187" customFormat="1" ht="16.05" customHeight="1" spans="1:16">
      <c r="A841" s="241">
        <v>2120201</v>
      </c>
      <c r="B841" s="148" t="s">
        <v>722</v>
      </c>
      <c r="C841" s="222">
        <v>137</v>
      </c>
      <c r="D841" s="222"/>
      <c r="E841" s="222"/>
      <c r="F841" s="223">
        <f t="shared" si="70"/>
        <v>0</v>
      </c>
      <c r="G841" s="222">
        <f t="shared" si="71"/>
        <v>-137</v>
      </c>
      <c r="H841" s="223">
        <f t="shared" si="72"/>
        <v>-100</v>
      </c>
      <c r="I841" s="222"/>
      <c r="J841" s="234"/>
      <c r="K841" s="235"/>
      <c r="L841" s="235"/>
      <c r="M841" s="222">
        <f t="shared" si="69"/>
        <v>0</v>
      </c>
      <c r="N841" s="223">
        <f t="shared" si="73"/>
        <v>0</v>
      </c>
      <c r="P841" s="194"/>
    </row>
    <row r="842" s="187" customFormat="1" ht="16.05" customHeight="1" spans="1:16">
      <c r="A842" s="241">
        <v>21203</v>
      </c>
      <c r="B842" s="219" t="s">
        <v>723</v>
      </c>
      <c r="C842" s="222">
        <v>28274</v>
      </c>
      <c r="D842" s="222">
        <v>90</v>
      </c>
      <c r="E842" s="222">
        <v>360</v>
      </c>
      <c r="F842" s="223">
        <f t="shared" si="70"/>
        <v>400</v>
      </c>
      <c r="G842" s="222">
        <f t="shared" si="71"/>
        <v>-27914</v>
      </c>
      <c r="H842" s="223">
        <f t="shared" si="72"/>
        <v>-98.7267454198203</v>
      </c>
      <c r="I842" s="222">
        <v>207.75</v>
      </c>
      <c r="J842" s="234">
        <v>72.5</v>
      </c>
      <c r="K842" s="235">
        <v>135.25</v>
      </c>
      <c r="L842" s="235">
        <v>0</v>
      </c>
      <c r="M842" s="222">
        <f t="shared" si="69"/>
        <v>117.75</v>
      </c>
      <c r="N842" s="223">
        <f t="shared" si="73"/>
        <v>130.833333333333</v>
      </c>
      <c r="P842" s="194"/>
    </row>
    <row r="843" s="187" customFormat="1" ht="16.05" customHeight="1" spans="1:16">
      <c r="A843" s="241">
        <v>2120303</v>
      </c>
      <c r="B843" s="148" t="s">
        <v>724</v>
      </c>
      <c r="C843" s="222">
        <v>10092</v>
      </c>
      <c r="D843" s="222">
        <v>90</v>
      </c>
      <c r="E843" s="222">
        <v>52</v>
      </c>
      <c r="F843" s="223">
        <f t="shared" si="70"/>
        <v>57.7777777777778</v>
      </c>
      <c r="G843" s="222">
        <f t="shared" si="71"/>
        <v>-10040</v>
      </c>
      <c r="H843" s="223">
        <f t="shared" si="72"/>
        <v>-99.4847403884265</v>
      </c>
      <c r="I843" s="222">
        <v>72.5</v>
      </c>
      <c r="J843" s="234">
        <v>72.5</v>
      </c>
      <c r="K843" s="235">
        <v>0</v>
      </c>
      <c r="L843" s="235">
        <v>0</v>
      </c>
      <c r="M843" s="222">
        <f t="shared" si="69"/>
        <v>-17.5</v>
      </c>
      <c r="N843" s="223">
        <f t="shared" si="73"/>
        <v>-19.4444444444444</v>
      </c>
      <c r="P843" s="194"/>
    </row>
    <row r="844" s="187" customFormat="1" ht="16.05" customHeight="1" spans="1:16">
      <c r="A844" s="241">
        <v>2120399</v>
      </c>
      <c r="B844" s="148" t="s">
        <v>725</v>
      </c>
      <c r="C844" s="222">
        <v>18182</v>
      </c>
      <c r="D844" s="222">
        <v>0</v>
      </c>
      <c r="E844" s="222">
        <v>308</v>
      </c>
      <c r="F844" s="223">
        <f t="shared" si="70"/>
        <v>0</v>
      </c>
      <c r="G844" s="222">
        <f t="shared" si="71"/>
        <v>-17874</v>
      </c>
      <c r="H844" s="223">
        <f t="shared" si="72"/>
        <v>-98.3060169398306</v>
      </c>
      <c r="I844" s="222">
        <v>135.25</v>
      </c>
      <c r="J844" s="234">
        <v>0</v>
      </c>
      <c r="K844" s="235">
        <v>135.25</v>
      </c>
      <c r="L844" s="235">
        <v>0</v>
      </c>
      <c r="M844" s="222">
        <f t="shared" si="69"/>
        <v>135.25</v>
      </c>
      <c r="N844" s="223">
        <f t="shared" si="73"/>
        <v>0</v>
      </c>
      <c r="P844" s="194"/>
    </row>
    <row r="845" s="187" customFormat="1" ht="16.05" customHeight="1" spans="1:16">
      <c r="A845" s="241">
        <v>21205</v>
      </c>
      <c r="B845" s="219" t="s">
        <v>726</v>
      </c>
      <c r="C845" s="222">
        <v>6114</v>
      </c>
      <c r="D845" s="222">
        <v>5266.17</v>
      </c>
      <c r="E845" s="222">
        <v>2890</v>
      </c>
      <c r="F845" s="223">
        <f t="shared" si="70"/>
        <v>54.8785929812368</v>
      </c>
      <c r="G845" s="222">
        <f t="shared" si="71"/>
        <v>-3224</v>
      </c>
      <c r="H845" s="223">
        <f t="shared" si="72"/>
        <v>-52.7314360484135</v>
      </c>
      <c r="I845" s="222">
        <v>5965.94</v>
      </c>
      <c r="J845" s="234">
        <v>5160.64</v>
      </c>
      <c r="K845" s="235">
        <v>0</v>
      </c>
      <c r="L845" s="235">
        <v>805.3</v>
      </c>
      <c r="M845" s="222">
        <f t="shared" si="69"/>
        <v>699.77</v>
      </c>
      <c r="N845" s="223">
        <f t="shared" si="73"/>
        <v>13.2880252631419</v>
      </c>
      <c r="P845" s="194"/>
    </row>
    <row r="846" s="187" customFormat="1" ht="16.05" customHeight="1" spans="1:16">
      <c r="A846" s="241">
        <v>2120501</v>
      </c>
      <c r="B846" s="148" t="s">
        <v>727</v>
      </c>
      <c r="C846" s="222">
        <v>6114</v>
      </c>
      <c r="D846" s="222">
        <v>0</v>
      </c>
      <c r="E846" s="222">
        <v>2890</v>
      </c>
      <c r="F846" s="223">
        <f t="shared" si="70"/>
        <v>0</v>
      </c>
      <c r="G846" s="222">
        <f t="shared" si="71"/>
        <v>-3224</v>
      </c>
      <c r="H846" s="223">
        <f t="shared" si="72"/>
        <v>-52.7314360484135</v>
      </c>
      <c r="I846" s="222">
        <v>5965.94</v>
      </c>
      <c r="J846" s="234">
        <v>5160.64</v>
      </c>
      <c r="K846" s="235">
        <v>0</v>
      </c>
      <c r="L846" s="235">
        <v>805.3</v>
      </c>
      <c r="M846" s="222">
        <f t="shared" ref="M846:M909" si="74">I846-D846</f>
        <v>5965.94</v>
      </c>
      <c r="N846" s="223">
        <f t="shared" si="73"/>
        <v>0</v>
      </c>
      <c r="P846" s="194"/>
    </row>
    <row r="847" s="187" customFormat="1" ht="16.05" customHeight="1" spans="1:16">
      <c r="A847" s="241">
        <v>21206</v>
      </c>
      <c r="B847" s="219" t="s">
        <v>728</v>
      </c>
      <c r="C847" s="222">
        <v>0</v>
      </c>
      <c r="D847" s="222">
        <v>0</v>
      </c>
      <c r="E847" s="222">
        <v>0</v>
      </c>
      <c r="F847" s="223">
        <f t="shared" si="70"/>
        <v>0</v>
      </c>
      <c r="G847" s="222">
        <f t="shared" si="71"/>
        <v>0</v>
      </c>
      <c r="H847" s="223">
        <f t="shared" si="72"/>
        <v>0</v>
      </c>
      <c r="I847" s="222">
        <v>0</v>
      </c>
      <c r="J847" s="234">
        <v>0</v>
      </c>
      <c r="K847" s="235">
        <v>0</v>
      </c>
      <c r="L847" s="235">
        <v>0</v>
      </c>
      <c r="M847" s="222">
        <f t="shared" si="74"/>
        <v>0</v>
      </c>
      <c r="N847" s="223">
        <f t="shared" si="73"/>
        <v>0</v>
      </c>
      <c r="P847" s="194"/>
    </row>
    <row r="848" s="187" customFormat="1" ht="16.05" customHeight="1" spans="1:16">
      <c r="A848" s="241">
        <v>2120601</v>
      </c>
      <c r="B848" s="148" t="s">
        <v>729</v>
      </c>
      <c r="C848" s="222">
        <v>0</v>
      </c>
      <c r="D848" s="222">
        <v>0</v>
      </c>
      <c r="E848" s="222">
        <v>0</v>
      </c>
      <c r="F848" s="223">
        <f t="shared" si="70"/>
        <v>0</v>
      </c>
      <c r="G848" s="222">
        <f t="shared" si="71"/>
        <v>0</v>
      </c>
      <c r="H848" s="223">
        <f t="shared" si="72"/>
        <v>0</v>
      </c>
      <c r="I848" s="222">
        <v>0</v>
      </c>
      <c r="J848" s="234">
        <v>0</v>
      </c>
      <c r="K848" s="235">
        <v>0</v>
      </c>
      <c r="L848" s="235">
        <v>0</v>
      </c>
      <c r="M848" s="222">
        <f t="shared" si="74"/>
        <v>0</v>
      </c>
      <c r="N848" s="223">
        <f t="shared" si="73"/>
        <v>0</v>
      </c>
      <c r="P848" s="194"/>
    </row>
    <row r="849" s="187" customFormat="1" ht="16.05" customHeight="1" spans="1:16">
      <c r="A849" s="241">
        <v>21299</v>
      </c>
      <c r="B849" s="219" t="s">
        <v>730</v>
      </c>
      <c r="C849" s="222">
        <v>5646</v>
      </c>
      <c r="D849" s="222">
        <v>0</v>
      </c>
      <c r="E849" s="222">
        <v>100</v>
      </c>
      <c r="F849" s="223">
        <f t="shared" si="70"/>
        <v>0</v>
      </c>
      <c r="G849" s="222">
        <f t="shared" si="71"/>
        <v>-5546</v>
      </c>
      <c r="H849" s="223">
        <f t="shared" si="72"/>
        <v>-98.2288345731491</v>
      </c>
      <c r="I849" s="222">
        <v>400</v>
      </c>
      <c r="J849" s="234">
        <v>0</v>
      </c>
      <c r="K849" s="235">
        <v>0</v>
      </c>
      <c r="L849" s="235">
        <v>400</v>
      </c>
      <c r="M849" s="222">
        <f t="shared" si="74"/>
        <v>400</v>
      </c>
      <c r="N849" s="223">
        <f t="shared" si="73"/>
        <v>0</v>
      </c>
      <c r="P849" s="194"/>
    </row>
    <row r="850" s="187" customFormat="1" ht="16.05" customHeight="1" spans="1:16">
      <c r="A850" s="241">
        <v>2129999</v>
      </c>
      <c r="B850" s="148" t="s">
        <v>731</v>
      </c>
      <c r="C850" s="222">
        <v>5646</v>
      </c>
      <c r="D850" s="222">
        <v>0</v>
      </c>
      <c r="E850" s="222">
        <v>100</v>
      </c>
      <c r="F850" s="223">
        <f t="shared" si="70"/>
        <v>0</v>
      </c>
      <c r="G850" s="222">
        <f t="shared" si="71"/>
        <v>-5546</v>
      </c>
      <c r="H850" s="223">
        <f t="shared" si="72"/>
        <v>-98.2288345731491</v>
      </c>
      <c r="I850" s="222">
        <v>400</v>
      </c>
      <c r="J850" s="234">
        <v>0</v>
      </c>
      <c r="K850" s="235">
        <v>0</v>
      </c>
      <c r="L850" s="235">
        <v>400</v>
      </c>
      <c r="M850" s="222">
        <f t="shared" si="74"/>
        <v>400</v>
      </c>
      <c r="N850" s="223">
        <f t="shared" si="73"/>
        <v>0</v>
      </c>
      <c r="P850" s="194"/>
    </row>
    <row r="851" s="187" customFormat="1" ht="16.05" customHeight="1" spans="1:16">
      <c r="A851" s="241">
        <v>213</v>
      </c>
      <c r="B851" s="219" t="s">
        <v>732</v>
      </c>
      <c r="C851" s="222">
        <v>38687</v>
      </c>
      <c r="D851" s="222">
        <v>50277.77</v>
      </c>
      <c r="E851" s="222">
        <v>32877</v>
      </c>
      <c r="F851" s="223">
        <f t="shared" si="70"/>
        <v>65.390728347737</v>
      </c>
      <c r="G851" s="222">
        <f t="shared" si="71"/>
        <v>-5810</v>
      </c>
      <c r="H851" s="223">
        <f t="shared" si="72"/>
        <v>-15.0179646909815</v>
      </c>
      <c r="I851" s="222">
        <v>66816.14</v>
      </c>
      <c r="J851" s="234">
        <v>10924.23</v>
      </c>
      <c r="K851" s="235">
        <v>32842.44</v>
      </c>
      <c r="L851" s="235">
        <v>23049.47</v>
      </c>
      <c r="M851" s="222">
        <f t="shared" si="74"/>
        <v>16538.37</v>
      </c>
      <c r="N851" s="223">
        <f t="shared" si="73"/>
        <v>32.8940006686852</v>
      </c>
      <c r="P851" s="194"/>
    </row>
    <row r="852" s="187" customFormat="1" ht="16.05" customHeight="1" spans="1:16">
      <c r="A852" s="241">
        <v>21301</v>
      </c>
      <c r="B852" s="219" t="s">
        <v>733</v>
      </c>
      <c r="C852" s="222">
        <v>14056</v>
      </c>
      <c r="D852" s="222">
        <v>22859.22</v>
      </c>
      <c r="E852" s="222">
        <v>14423</v>
      </c>
      <c r="F852" s="223">
        <f t="shared" si="70"/>
        <v>63.0948912517575</v>
      </c>
      <c r="G852" s="222">
        <f t="shared" si="71"/>
        <v>367</v>
      </c>
      <c r="H852" s="223">
        <f t="shared" si="72"/>
        <v>2.61098463289698</v>
      </c>
      <c r="I852" s="222">
        <v>25489.05</v>
      </c>
      <c r="J852" s="234">
        <v>5208.12</v>
      </c>
      <c r="K852" s="235">
        <v>8603.32</v>
      </c>
      <c r="L852" s="235">
        <v>11677.61</v>
      </c>
      <c r="M852" s="222">
        <f t="shared" si="74"/>
        <v>2629.83</v>
      </c>
      <c r="N852" s="223">
        <f t="shared" si="73"/>
        <v>11.5044607821264</v>
      </c>
      <c r="P852" s="194"/>
    </row>
    <row r="853" s="187" customFormat="1" ht="16.05" customHeight="1" spans="1:16">
      <c r="A853" s="241">
        <v>2130101</v>
      </c>
      <c r="B853" s="148" t="s">
        <v>101</v>
      </c>
      <c r="C853" s="222">
        <v>1888</v>
      </c>
      <c r="D853" s="222">
        <v>1751.35</v>
      </c>
      <c r="E853" s="222">
        <v>1971</v>
      </c>
      <c r="F853" s="223">
        <f t="shared" si="70"/>
        <v>112.541753504439</v>
      </c>
      <c r="G853" s="222">
        <f t="shared" si="71"/>
        <v>83</v>
      </c>
      <c r="H853" s="223">
        <f t="shared" si="72"/>
        <v>4.39618644067797</v>
      </c>
      <c r="I853" s="222">
        <v>1647.98</v>
      </c>
      <c r="J853" s="234">
        <v>1647.98</v>
      </c>
      <c r="K853" s="235">
        <v>0</v>
      </c>
      <c r="L853" s="235">
        <v>0</v>
      </c>
      <c r="M853" s="222">
        <f t="shared" si="74"/>
        <v>-103.37</v>
      </c>
      <c r="N853" s="223">
        <f t="shared" si="73"/>
        <v>-5.90230393696291</v>
      </c>
      <c r="P853" s="194"/>
    </row>
    <row r="854" s="187" customFormat="1" ht="16.05" customHeight="1" spans="1:16">
      <c r="A854" s="241">
        <v>2130102</v>
      </c>
      <c r="B854" s="148" t="s">
        <v>102</v>
      </c>
      <c r="C854" s="222">
        <v>129</v>
      </c>
      <c r="D854" s="222">
        <v>850.9</v>
      </c>
      <c r="E854" s="222">
        <v>559</v>
      </c>
      <c r="F854" s="223">
        <f t="shared" si="70"/>
        <v>65.6951463156658</v>
      </c>
      <c r="G854" s="222">
        <f t="shared" si="71"/>
        <v>430</v>
      </c>
      <c r="H854" s="223">
        <f t="shared" si="72"/>
        <v>333.333333333333</v>
      </c>
      <c r="I854" s="222">
        <v>4713</v>
      </c>
      <c r="J854" s="234">
        <v>0</v>
      </c>
      <c r="K854" s="235">
        <v>4713</v>
      </c>
      <c r="L854" s="235">
        <v>0</v>
      </c>
      <c r="M854" s="222">
        <f t="shared" si="74"/>
        <v>3862.1</v>
      </c>
      <c r="N854" s="223">
        <f t="shared" si="73"/>
        <v>453.884122693619</v>
      </c>
      <c r="P854" s="194"/>
    </row>
    <row r="855" s="187" customFormat="1" ht="16.05" customHeight="1" spans="1:16">
      <c r="A855" s="241">
        <v>2130103</v>
      </c>
      <c r="B855" s="148" t="s">
        <v>103</v>
      </c>
      <c r="C855" s="222">
        <v>0</v>
      </c>
      <c r="D855" s="222">
        <v>0</v>
      </c>
      <c r="E855" s="222">
        <v>0</v>
      </c>
      <c r="F855" s="223">
        <f t="shared" si="70"/>
        <v>0</v>
      </c>
      <c r="G855" s="222">
        <f t="shared" si="71"/>
        <v>0</v>
      </c>
      <c r="H855" s="223">
        <f t="shared" si="72"/>
        <v>0</v>
      </c>
      <c r="I855" s="222">
        <v>0</v>
      </c>
      <c r="J855" s="234">
        <v>0</v>
      </c>
      <c r="K855" s="235">
        <v>0</v>
      </c>
      <c r="L855" s="235">
        <v>0</v>
      </c>
      <c r="M855" s="222">
        <f t="shared" si="74"/>
        <v>0</v>
      </c>
      <c r="N855" s="223">
        <f t="shared" si="73"/>
        <v>0</v>
      </c>
      <c r="P855" s="194"/>
    </row>
    <row r="856" s="187" customFormat="1" ht="16.05" customHeight="1" spans="1:16">
      <c r="A856" s="241">
        <v>2130104</v>
      </c>
      <c r="B856" s="148" t="s">
        <v>110</v>
      </c>
      <c r="C856" s="222">
        <v>2787</v>
      </c>
      <c r="D856" s="222">
        <v>2622.2</v>
      </c>
      <c r="E856" s="222">
        <v>3331</v>
      </c>
      <c r="F856" s="223">
        <f t="shared" si="70"/>
        <v>127.030737548623</v>
      </c>
      <c r="G856" s="222">
        <f t="shared" si="71"/>
        <v>544</v>
      </c>
      <c r="H856" s="223">
        <f t="shared" si="72"/>
        <v>19.5191962683889</v>
      </c>
      <c r="I856" s="222">
        <v>3519.74</v>
      </c>
      <c r="J856" s="234">
        <v>3519.74</v>
      </c>
      <c r="K856" s="235">
        <v>0</v>
      </c>
      <c r="L856" s="235">
        <v>0</v>
      </c>
      <c r="M856" s="222">
        <f t="shared" si="74"/>
        <v>897.54</v>
      </c>
      <c r="N856" s="223">
        <f t="shared" si="73"/>
        <v>34.2285104111052</v>
      </c>
      <c r="P856" s="194"/>
    </row>
    <row r="857" s="187" customFormat="1" ht="16.05" customHeight="1" spans="1:16">
      <c r="A857" s="241">
        <v>2130105</v>
      </c>
      <c r="B857" s="148" t="s">
        <v>734</v>
      </c>
      <c r="C857" s="222">
        <v>0</v>
      </c>
      <c r="D857" s="222">
        <v>0</v>
      </c>
      <c r="E857" s="222">
        <v>0</v>
      </c>
      <c r="F857" s="223">
        <f t="shared" si="70"/>
        <v>0</v>
      </c>
      <c r="G857" s="222">
        <f t="shared" si="71"/>
        <v>0</v>
      </c>
      <c r="H857" s="223">
        <f t="shared" si="72"/>
        <v>0</v>
      </c>
      <c r="I857" s="222">
        <v>0</v>
      </c>
      <c r="J857" s="234">
        <v>0</v>
      </c>
      <c r="K857" s="235">
        <v>0</v>
      </c>
      <c r="L857" s="235">
        <v>0</v>
      </c>
      <c r="M857" s="222">
        <f t="shared" si="74"/>
        <v>0</v>
      </c>
      <c r="N857" s="223">
        <f t="shared" si="73"/>
        <v>0</v>
      </c>
      <c r="P857" s="194"/>
    </row>
    <row r="858" s="187" customFormat="1" ht="16.05" customHeight="1" spans="1:16">
      <c r="A858" s="241">
        <v>2130106</v>
      </c>
      <c r="B858" s="148" t="s">
        <v>735</v>
      </c>
      <c r="C858" s="222">
        <v>124</v>
      </c>
      <c r="D858" s="222">
        <v>753</v>
      </c>
      <c r="E858" s="222">
        <v>354</v>
      </c>
      <c r="F858" s="223">
        <f t="shared" si="70"/>
        <v>47.0119521912351</v>
      </c>
      <c r="G858" s="222">
        <f t="shared" si="71"/>
        <v>230</v>
      </c>
      <c r="H858" s="223">
        <f t="shared" si="72"/>
        <v>185.483870967742</v>
      </c>
      <c r="I858" s="222">
        <v>300</v>
      </c>
      <c r="J858" s="234">
        <v>0</v>
      </c>
      <c r="K858" s="235">
        <v>0</v>
      </c>
      <c r="L858" s="235">
        <v>300</v>
      </c>
      <c r="M858" s="222">
        <f t="shared" si="74"/>
        <v>-453</v>
      </c>
      <c r="N858" s="223">
        <f t="shared" si="73"/>
        <v>-60.1593625498008</v>
      </c>
      <c r="P858" s="194"/>
    </row>
    <row r="859" s="187" customFormat="1" ht="16.05" customHeight="1" spans="1:16">
      <c r="A859" s="241">
        <v>2130108</v>
      </c>
      <c r="B859" s="148" t="s">
        <v>736</v>
      </c>
      <c r="C859" s="222">
        <v>214</v>
      </c>
      <c r="D859" s="222">
        <v>348.08</v>
      </c>
      <c r="E859" s="222">
        <v>147</v>
      </c>
      <c r="F859" s="223">
        <f t="shared" si="70"/>
        <v>42.2316708802574</v>
      </c>
      <c r="G859" s="222">
        <f t="shared" si="71"/>
        <v>-67</v>
      </c>
      <c r="H859" s="223">
        <f t="shared" si="72"/>
        <v>-31.3084112149533</v>
      </c>
      <c r="I859" s="222">
        <v>382.11</v>
      </c>
      <c r="J859" s="234">
        <v>18.2</v>
      </c>
      <c r="K859" s="235">
        <v>87</v>
      </c>
      <c r="L859" s="235">
        <v>276.91</v>
      </c>
      <c r="M859" s="222">
        <f t="shared" si="74"/>
        <v>34.03</v>
      </c>
      <c r="N859" s="223">
        <f t="shared" si="73"/>
        <v>9.77648816364055</v>
      </c>
      <c r="P859" s="194"/>
    </row>
    <row r="860" s="187" customFormat="1" ht="16.05" customHeight="1" spans="1:16">
      <c r="A860" s="241">
        <v>2130109</v>
      </c>
      <c r="B860" s="148" t="s">
        <v>737</v>
      </c>
      <c r="C860" s="222">
        <v>59</v>
      </c>
      <c r="D860" s="222">
        <v>126.85</v>
      </c>
      <c r="E860" s="222">
        <v>22</v>
      </c>
      <c r="F860" s="223">
        <f t="shared" si="70"/>
        <v>17.3433188805676</v>
      </c>
      <c r="G860" s="222">
        <f t="shared" si="71"/>
        <v>-37</v>
      </c>
      <c r="H860" s="223">
        <f t="shared" si="72"/>
        <v>-62.7118644067797</v>
      </c>
      <c r="I860" s="222">
        <v>103.52</v>
      </c>
      <c r="J860" s="234">
        <v>0</v>
      </c>
      <c r="K860" s="235">
        <v>58.7</v>
      </c>
      <c r="L860" s="235">
        <v>44.82</v>
      </c>
      <c r="M860" s="222">
        <f t="shared" si="74"/>
        <v>-23.33</v>
      </c>
      <c r="N860" s="223">
        <f t="shared" si="73"/>
        <v>-18.3918013401656</v>
      </c>
      <c r="P860" s="194"/>
    </row>
    <row r="861" s="187" customFormat="1" ht="16.05" customHeight="1" spans="1:16">
      <c r="A861" s="241">
        <v>2130110</v>
      </c>
      <c r="B861" s="148" t="s">
        <v>738</v>
      </c>
      <c r="C861" s="222">
        <v>26</v>
      </c>
      <c r="D861" s="222">
        <v>0</v>
      </c>
      <c r="E861" s="222">
        <v>0</v>
      </c>
      <c r="F861" s="223">
        <f t="shared" si="70"/>
        <v>0</v>
      </c>
      <c r="G861" s="222">
        <f t="shared" si="71"/>
        <v>-26</v>
      </c>
      <c r="H861" s="223">
        <f t="shared" si="72"/>
        <v>-100</v>
      </c>
      <c r="I861" s="222">
        <v>0</v>
      </c>
      <c r="J861" s="234">
        <v>0</v>
      </c>
      <c r="K861" s="235">
        <v>0</v>
      </c>
      <c r="L861" s="235">
        <v>0</v>
      </c>
      <c r="M861" s="222">
        <f t="shared" si="74"/>
        <v>0</v>
      </c>
      <c r="N861" s="223">
        <f t="shared" si="73"/>
        <v>0</v>
      </c>
      <c r="P861" s="194"/>
    </row>
    <row r="862" s="187" customFormat="1" ht="16.05" customHeight="1" spans="1:16">
      <c r="A862" s="241">
        <v>2130111</v>
      </c>
      <c r="B862" s="148" t="s">
        <v>739</v>
      </c>
      <c r="C862" s="222">
        <v>2</v>
      </c>
      <c r="D862" s="222">
        <v>7.82</v>
      </c>
      <c r="E862" s="222">
        <v>3</v>
      </c>
      <c r="F862" s="223">
        <f t="shared" si="70"/>
        <v>38.3631713554987</v>
      </c>
      <c r="G862" s="222">
        <f t="shared" si="71"/>
        <v>1</v>
      </c>
      <c r="H862" s="223">
        <f t="shared" si="72"/>
        <v>50</v>
      </c>
      <c r="I862" s="222">
        <v>14.42</v>
      </c>
      <c r="J862" s="234">
        <v>0</v>
      </c>
      <c r="K862" s="235">
        <v>9.92</v>
      </c>
      <c r="L862" s="235">
        <v>4.5</v>
      </c>
      <c r="M862" s="222">
        <f t="shared" si="74"/>
        <v>6.6</v>
      </c>
      <c r="N862" s="223">
        <f t="shared" si="73"/>
        <v>84.3989769820972</v>
      </c>
      <c r="P862" s="194"/>
    </row>
    <row r="863" s="187" customFormat="1" ht="16.05" customHeight="1" spans="1:16">
      <c r="A863" s="241">
        <v>2130112</v>
      </c>
      <c r="B863" s="148" t="s">
        <v>740</v>
      </c>
      <c r="C863" s="222">
        <v>0</v>
      </c>
      <c r="D863" s="222">
        <v>0</v>
      </c>
      <c r="E863" s="222">
        <v>0</v>
      </c>
      <c r="F863" s="223">
        <f t="shared" si="70"/>
        <v>0</v>
      </c>
      <c r="G863" s="222">
        <f t="shared" si="71"/>
        <v>0</v>
      </c>
      <c r="H863" s="223">
        <f t="shared" si="72"/>
        <v>0</v>
      </c>
      <c r="I863" s="222">
        <v>0</v>
      </c>
      <c r="J863" s="234">
        <v>0</v>
      </c>
      <c r="K863" s="235">
        <v>0</v>
      </c>
      <c r="L863" s="235">
        <v>0</v>
      </c>
      <c r="M863" s="222">
        <f t="shared" si="74"/>
        <v>0</v>
      </c>
      <c r="N863" s="223">
        <f t="shared" si="73"/>
        <v>0</v>
      </c>
      <c r="P863" s="194"/>
    </row>
    <row r="864" s="187" customFormat="1" ht="16.05" customHeight="1" spans="1:16">
      <c r="A864" s="241">
        <v>2130114</v>
      </c>
      <c r="B864" s="148" t="s">
        <v>741</v>
      </c>
      <c r="C864" s="222">
        <v>0</v>
      </c>
      <c r="D864" s="222">
        <v>0</v>
      </c>
      <c r="E864" s="222">
        <v>0</v>
      </c>
      <c r="F864" s="223">
        <f t="shared" si="70"/>
        <v>0</v>
      </c>
      <c r="G864" s="222">
        <f t="shared" si="71"/>
        <v>0</v>
      </c>
      <c r="H864" s="223">
        <f t="shared" si="72"/>
        <v>0</v>
      </c>
      <c r="I864" s="222">
        <v>0</v>
      </c>
      <c r="J864" s="234">
        <v>0</v>
      </c>
      <c r="K864" s="235">
        <v>0</v>
      </c>
      <c r="L864" s="235">
        <v>0</v>
      </c>
      <c r="M864" s="222">
        <f t="shared" si="74"/>
        <v>0</v>
      </c>
      <c r="N864" s="223">
        <f t="shared" si="73"/>
        <v>0</v>
      </c>
      <c r="P864" s="194"/>
    </row>
    <row r="865" s="187" customFormat="1" ht="16.05" customHeight="1" spans="1:16">
      <c r="A865" s="241">
        <v>2130119</v>
      </c>
      <c r="B865" s="148" t="s">
        <v>742</v>
      </c>
      <c r="C865" s="222">
        <v>0</v>
      </c>
      <c r="D865" s="222">
        <v>0</v>
      </c>
      <c r="E865" s="222">
        <v>0</v>
      </c>
      <c r="F865" s="223">
        <f t="shared" si="70"/>
        <v>0</v>
      </c>
      <c r="G865" s="222">
        <f t="shared" si="71"/>
        <v>0</v>
      </c>
      <c r="H865" s="223">
        <f t="shared" si="72"/>
        <v>0</v>
      </c>
      <c r="I865" s="222">
        <v>0</v>
      </c>
      <c r="J865" s="234">
        <v>0</v>
      </c>
      <c r="K865" s="235">
        <v>0</v>
      </c>
      <c r="L865" s="235">
        <v>0</v>
      </c>
      <c r="M865" s="222">
        <f t="shared" si="74"/>
        <v>0</v>
      </c>
      <c r="N865" s="223">
        <f t="shared" si="73"/>
        <v>0</v>
      </c>
      <c r="P865" s="194"/>
    </row>
    <row r="866" s="187" customFormat="1" ht="16.05" customHeight="1" spans="1:16">
      <c r="A866" s="241">
        <v>2130120</v>
      </c>
      <c r="B866" s="148" t="s">
        <v>743</v>
      </c>
      <c r="C866" s="222">
        <v>0</v>
      </c>
      <c r="D866" s="222">
        <v>0</v>
      </c>
      <c r="E866" s="222">
        <v>0</v>
      </c>
      <c r="F866" s="223">
        <f t="shared" si="70"/>
        <v>0</v>
      </c>
      <c r="G866" s="222">
        <f t="shared" si="71"/>
        <v>0</v>
      </c>
      <c r="H866" s="223">
        <f t="shared" si="72"/>
        <v>0</v>
      </c>
      <c r="I866" s="222">
        <v>0</v>
      </c>
      <c r="J866" s="234">
        <v>0</v>
      </c>
      <c r="K866" s="235">
        <v>0</v>
      </c>
      <c r="L866" s="235">
        <v>0</v>
      </c>
      <c r="M866" s="222">
        <f t="shared" si="74"/>
        <v>0</v>
      </c>
      <c r="N866" s="223">
        <f t="shared" si="73"/>
        <v>0</v>
      </c>
      <c r="P866" s="194"/>
    </row>
    <row r="867" s="187" customFormat="1" ht="16.05" customHeight="1" spans="1:16">
      <c r="A867" s="241">
        <v>2130121</v>
      </c>
      <c r="B867" s="148" t="s">
        <v>744</v>
      </c>
      <c r="C867" s="222">
        <v>0</v>
      </c>
      <c r="D867" s="222">
        <v>0</v>
      </c>
      <c r="E867" s="222">
        <v>0</v>
      </c>
      <c r="F867" s="223">
        <f t="shared" si="70"/>
        <v>0</v>
      </c>
      <c r="G867" s="222">
        <f t="shared" si="71"/>
        <v>0</v>
      </c>
      <c r="H867" s="223">
        <f t="shared" si="72"/>
        <v>0</v>
      </c>
      <c r="I867" s="222">
        <v>8.2</v>
      </c>
      <c r="J867" s="234">
        <v>0</v>
      </c>
      <c r="K867" s="235">
        <v>0</v>
      </c>
      <c r="L867" s="235">
        <v>8.2</v>
      </c>
      <c r="M867" s="222">
        <f t="shared" si="74"/>
        <v>8.2</v>
      </c>
      <c r="N867" s="223">
        <f t="shared" si="73"/>
        <v>0</v>
      </c>
      <c r="P867" s="194"/>
    </row>
    <row r="868" s="187" customFormat="1" ht="16.05" customHeight="1" spans="1:16">
      <c r="A868" s="241">
        <v>2130122</v>
      </c>
      <c r="B868" s="148" t="s">
        <v>745</v>
      </c>
      <c r="C868" s="222">
        <v>5058</v>
      </c>
      <c r="D868" s="222">
        <v>6507.06</v>
      </c>
      <c r="E868" s="222">
        <v>3389</v>
      </c>
      <c r="F868" s="223">
        <f t="shared" si="70"/>
        <v>52.0818925905094</v>
      </c>
      <c r="G868" s="222">
        <f t="shared" si="71"/>
        <v>-1669</v>
      </c>
      <c r="H868" s="223">
        <f t="shared" si="72"/>
        <v>-32.9972321075524</v>
      </c>
      <c r="I868" s="222">
        <v>5989.64</v>
      </c>
      <c r="J868" s="234">
        <v>0</v>
      </c>
      <c r="K868" s="235">
        <v>400</v>
      </c>
      <c r="L868" s="235">
        <v>5589.64</v>
      </c>
      <c r="M868" s="222">
        <f t="shared" si="74"/>
        <v>-517.42</v>
      </c>
      <c r="N868" s="223">
        <f t="shared" si="73"/>
        <v>-7.95167095431731</v>
      </c>
      <c r="P868" s="194"/>
    </row>
    <row r="869" s="187" customFormat="1" ht="16.05" customHeight="1" spans="1:16">
      <c r="A869" s="241">
        <v>2130124</v>
      </c>
      <c r="B869" s="148" t="s">
        <v>746</v>
      </c>
      <c r="C869" s="222">
        <v>10</v>
      </c>
      <c r="D869" s="222">
        <v>66</v>
      </c>
      <c r="E869" s="222">
        <v>52</v>
      </c>
      <c r="F869" s="223">
        <f t="shared" si="70"/>
        <v>78.7878787878788</v>
      </c>
      <c r="G869" s="222">
        <f t="shared" si="71"/>
        <v>42</v>
      </c>
      <c r="H869" s="223">
        <f t="shared" si="72"/>
        <v>420</v>
      </c>
      <c r="I869" s="222">
        <v>130</v>
      </c>
      <c r="J869" s="234">
        <v>0</v>
      </c>
      <c r="K869" s="235">
        <v>130</v>
      </c>
      <c r="L869" s="235">
        <v>0</v>
      </c>
      <c r="M869" s="222">
        <f t="shared" si="74"/>
        <v>64</v>
      </c>
      <c r="N869" s="223">
        <f t="shared" si="73"/>
        <v>96.969696969697</v>
      </c>
      <c r="P869" s="194"/>
    </row>
    <row r="870" s="187" customFormat="1" ht="16.05" customHeight="1" spans="1:16">
      <c r="A870" s="241">
        <v>2130125</v>
      </c>
      <c r="B870" s="148" t="s">
        <v>747</v>
      </c>
      <c r="C870" s="222">
        <v>100</v>
      </c>
      <c r="D870" s="222">
        <v>0</v>
      </c>
      <c r="E870" s="222">
        <v>0</v>
      </c>
      <c r="F870" s="223">
        <f t="shared" si="70"/>
        <v>0</v>
      </c>
      <c r="G870" s="222">
        <f t="shared" si="71"/>
        <v>-100</v>
      </c>
      <c r="H870" s="223">
        <f t="shared" si="72"/>
        <v>-100</v>
      </c>
      <c r="I870" s="222">
        <v>120</v>
      </c>
      <c r="J870" s="234">
        <v>0</v>
      </c>
      <c r="K870" s="235">
        <v>0</v>
      </c>
      <c r="L870" s="235">
        <v>120</v>
      </c>
      <c r="M870" s="222">
        <f t="shared" si="74"/>
        <v>120</v>
      </c>
      <c r="N870" s="223">
        <f t="shared" si="73"/>
        <v>0</v>
      </c>
      <c r="P870" s="194"/>
    </row>
    <row r="871" s="187" customFormat="1" ht="16.05" customHeight="1" spans="1:16">
      <c r="A871" s="241">
        <v>2130126</v>
      </c>
      <c r="B871" s="148" t="s">
        <v>748</v>
      </c>
      <c r="C871" s="222">
        <v>883</v>
      </c>
      <c r="D871" s="222">
        <v>1361.62</v>
      </c>
      <c r="E871" s="222">
        <v>162</v>
      </c>
      <c r="F871" s="223">
        <f t="shared" si="70"/>
        <v>11.8975925735521</v>
      </c>
      <c r="G871" s="222">
        <f t="shared" si="71"/>
        <v>-721</v>
      </c>
      <c r="H871" s="223">
        <f t="shared" si="72"/>
        <v>-81.6534541336353</v>
      </c>
      <c r="I871" s="222">
        <v>1094.1</v>
      </c>
      <c r="J871" s="234">
        <v>0</v>
      </c>
      <c r="K871" s="235">
        <v>14.7</v>
      </c>
      <c r="L871" s="235">
        <v>1079.4</v>
      </c>
      <c r="M871" s="222">
        <f t="shared" si="74"/>
        <v>-267.52</v>
      </c>
      <c r="N871" s="223">
        <f t="shared" si="73"/>
        <v>-19.6471849708436</v>
      </c>
      <c r="P871" s="194"/>
    </row>
    <row r="872" s="187" customFormat="1" ht="16.05" customHeight="1" spans="1:16">
      <c r="A872" s="241">
        <v>2130135</v>
      </c>
      <c r="B872" s="148" t="s">
        <v>749</v>
      </c>
      <c r="C872" s="222">
        <v>8</v>
      </c>
      <c r="D872" s="222">
        <v>10.03</v>
      </c>
      <c r="E872" s="222">
        <v>8</v>
      </c>
      <c r="F872" s="223">
        <f t="shared" si="70"/>
        <v>79.7607178464606</v>
      </c>
      <c r="G872" s="222">
        <f t="shared" si="71"/>
        <v>0</v>
      </c>
      <c r="H872" s="223">
        <f t="shared" si="72"/>
        <v>0</v>
      </c>
      <c r="I872" s="222">
        <v>682.73</v>
      </c>
      <c r="J872" s="234">
        <v>0</v>
      </c>
      <c r="K872" s="235">
        <v>447</v>
      </c>
      <c r="L872" s="235">
        <v>235.73</v>
      </c>
      <c r="M872" s="222">
        <f t="shared" si="74"/>
        <v>672.7</v>
      </c>
      <c r="N872" s="223">
        <f t="shared" si="73"/>
        <v>6706.87936191426</v>
      </c>
      <c r="P872" s="194"/>
    </row>
    <row r="873" s="187" customFormat="1" ht="16.05" customHeight="1" spans="1:16">
      <c r="A873" s="241">
        <v>2130142</v>
      </c>
      <c r="B873" s="148" t="s">
        <v>750</v>
      </c>
      <c r="C873" s="222">
        <v>0</v>
      </c>
      <c r="D873" s="222">
        <v>0</v>
      </c>
      <c r="E873" s="222">
        <v>0</v>
      </c>
      <c r="F873" s="223">
        <f t="shared" si="70"/>
        <v>0</v>
      </c>
      <c r="G873" s="222">
        <f t="shared" si="71"/>
        <v>0</v>
      </c>
      <c r="H873" s="223">
        <f t="shared" si="72"/>
        <v>0</v>
      </c>
      <c r="I873" s="222">
        <v>0</v>
      </c>
      <c r="J873" s="234">
        <v>0</v>
      </c>
      <c r="K873" s="235">
        <v>0</v>
      </c>
      <c r="L873" s="235">
        <v>0</v>
      </c>
      <c r="M873" s="222">
        <f t="shared" si="74"/>
        <v>0</v>
      </c>
      <c r="N873" s="223">
        <f t="shared" si="73"/>
        <v>0</v>
      </c>
      <c r="P873" s="194"/>
    </row>
    <row r="874" s="187" customFormat="1" ht="16.05" customHeight="1" spans="1:16">
      <c r="A874" s="241">
        <v>2130148</v>
      </c>
      <c r="B874" s="148" t="s">
        <v>751</v>
      </c>
      <c r="C874" s="222">
        <v>1</v>
      </c>
      <c r="D874" s="222">
        <v>2.48</v>
      </c>
      <c r="E874" s="222">
        <v>2</v>
      </c>
      <c r="F874" s="223">
        <f t="shared" si="70"/>
        <v>80.6451612903226</v>
      </c>
      <c r="G874" s="222">
        <f t="shared" si="71"/>
        <v>1</v>
      </c>
      <c r="H874" s="223">
        <f t="shared" si="72"/>
        <v>100</v>
      </c>
      <c r="I874" s="222">
        <v>0</v>
      </c>
      <c r="J874" s="234">
        <v>0</v>
      </c>
      <c r="K874" s="235">
        <v>0</v>
      </c>
      <c r="L874" s="235">
        <v>0</v>
      </c>
      <c r="M874" s="222">
        <f t="shared" si="74"/>
        <v>-2.48</v>
      </c>
      <c r="N874" s="223">
        <f t="shared" si="73"/>
        <v>-100</v>
      </c>
      <c r="P874" s="194"/>
    </row>
    <row r="875" s="187" customFormat="1" ht="16.05" customHeight="1" spans="1:16">
      <c r="A875" s="241">
        <v>2130152</v>
      </c>
      <c r="B875" s="148" t="s">
        <v>752</v>
      </c>
      <c r="C875" s="222">
        <v>0</v>
      </c>
      <c r="D875" s="222">
        <v>3</v>
      </c>
      <c r="E875" s="222">
        <v>0</v>
      </c>
      <c r="F875" s="223">
        <f t="shared" si="70"/>
        <v>0</v>
      </c>
      <c r="G875" s="222">
        <f t="shared" si="71"/>
        <v>0</v>
      </c>
      <c r="H875" s="223">
        <f t="shared" si="72"/>
        <v>0</v>
      </c>
      <c r="I875" s="222">
        <v>0</v>
      </c>
      <c r="J875" s="234">
        <v>0</v>
      </c>
      <c r="K875" s="235">
        <v>0</v>
      </c>
      <c r="L875" s="235">
        <v>0</v>
      </c>
      <c r="M875" s="222">
        <f t="shared" si="74"/>
        <v>-3</v>
      </c>
      <c r="N875" s="223">
        <f t="shared" si="73"/>
        <v>-100</v>
      </c>
      <c r="P875" s="194"/>
    </row>
    <row r="876" s="187" customFormat="1" ht="16.05" customHeight="1" spans="1:16">
      <c r="A876" s="241">
        <v>2130153</v>
      </c>
      <c r="B876" s="148" t="s">
        <v>753</v>
      </c>
      <c r="C876" s="222">
        <v>2445</v>
      </c>
      <c r="D876" s="222">
        <v>6216.94</v>
      </c>
      <c r="E876" s="222">
        <v>3496</v>
      </c>
      <c r="F876" s="223">
        <f t="shared" si="70"/>
        <v>56.2334524701863</v>
      </c>
      <c r="G876" s="222">
        <f t="shared" si="71"/>
        <v>1051</v>
      </c>
      <c r="H876" s="223">
        <f t="shared" si="72"/>
        <v>42.9856850715746</v>
      </c>
      <c r="I876" s="222">
        <v>3892.29</v>
      </c>
      <c r="J876" s="234">
        <v>0</v>
      </c>
      <c r="K876" s="235">
        <v>1000</v>
      </c>
      <c r="L876" s="235">
        <v>2892.29</v>
      </c>
      <c r="M876" s="222">
        <f t="shared" si="74"/>
        <v>-2324.65</v>
      </c>
      <c r="N876" s="223">
        <f t="shared" si="73"/>
        <v>-37.3921897267788</v>
      </c>
      <c r="P876" s="194"/>
    </row>
    <row r="877" s="187" customFormat="1" ht="16.05" customHeight="1" spans="1:16">
      <c r="A877" s="241">
        <v>2130199</v>
      </c>
      <c r="B877" s="148" t="s">
        <v>754</v>
      </c>
      <c r="C877" s="222">
        <v>322</v>
      </c>
      <c r="D877" s="222">
        <v>2231.89</v>
      </c>
      <c r="E877" s="222">
        <v>927</v>
      </c>
      <c r="F877" s="223">
        <f t="shared" si="70"/>
        <v>41.5343050060711</v>
      </c>
      <c r="G877" s="222">
        <f t="shared" si="71"/>
        <v>605</v>
      </c>
      <c r="H877" s="223">
        <f t="shared" si="72"/>
        <v>187.888198757764</v>
      </c>
      <c r="I877" s="222">
        <v>2891.32</v>
      </c>
      <c r="J877" s="234">
        <v>22.2</v>
      </c>
      <c r="K877" s="235">
        <v>1743</v>
      </c>
      <c r="L877" s="235">
        <v>1126.12</v>
      </c>
      <c r="M877" s="222">
        <f t="shared" si="74"/>
        <v>659.43</v>
      </c>
      <c r="N877" s="223">
        <f t="shared" si="73"/>
        <v>29.5458109494644</v>
      </c>
      <c r="P877" s="194"/>
    </row>
    <row r="878" s="187" customFormat="1" ht="16.05" customHeight="1" spans="1:16">
      <c r="A878" s="241">
        <v>21302</v>
      </c>
      <c r="B878" s="219" t="s">
        <v>755</v>
      </c>
      <c r="C878" s="222">
        <v>3025</v>
      </c>
      <c r="D878" s="222">
        <v>5101.43</v>
      </c>
      <c r="E878" s="222">
        <v>1642</v>
      </c>
      <c r="F878" s="223">
        <f t="shared" si="70"/>
        <v>32.1870534340371</v>
      </c>
      <c r="G878" s="222">
        <f t="shared" si="71"/>
        <v>-1383</v>
      </c>
      <c r="H878" s="223">
        <f t="shared" si="72"/>
        <v>-45.7190082644628</v>
      </c>
      <c r="I878" s="222">
        <v>5659.48</v>
      </c>
      <c r="J878" s="234">
        <v>1431.7</v>
      </c>
      <c r="K878" s="235">
        <v>1641.78</v>
      </c>
      <c r="L878" s="235">
        <v>2586</v>
      </c>
      <c r="M878" s="222">
        <f t="shared" si="74"/>
        <v>558.049999999999</v>
      </c>
      <c r="N878" s="223">
        <f t="shared" si="73"/>
        <v>10.9390896278102</v>
      </c>
      <c r="P878" s="194"/>
    </row>
    <row r="879" s="187" customFormat="1" ht="16.05" customHeight="1" spans="1:16">
      <c r="A879" s="241">
        <v>2130201</v>
      </c>
      <c r="B879" s="148" t="s">
        <v>101</v>
      </c>
      <c r="C879" s="222">
        <v>23</v>
      </c>
      <c r="D879" s="222">
        <v>0</v>
      </c>
      <c r="E879" s="222">
        <v>0</v>
      </c>
      <c r="F879" s="223">
        <f t="shared" si="70"/>
        <v>0</v>
      </c>
      <c r="G879" s="222">
        <f t="shared" si="71"/>
        <v>-23</v>
      </c>
      <c r="H879" s="223">
        <f t="shared" si="72"/>
        <v>-100</v>
      </c>
      <c r="I879" s="222">
        <v>0</v>
      </c>
      <c r="J879" s="234">
        <v>0</v>
      </c>
      <c r="K879" s="235">
        <v>0</v>
      </c>
      <c r="L879" s="235">
        <v>0</v>
      </c>
      <c r="M879" s="222">
        <f t="shared" si="74"/>
        <v>0</v>
      </c>
      <c r="N879" s="223">
        <f t="shared" si="73"/>
        <v>0</v>
      </c>
      <c r="P879" s="194"/>
    </row>
    <row r="880" s="187" customFormat="1" ht="16.05" customHeight="1" spans="1:16">
      <c r="A880" s="241">
        <v>2130202</v>
      </c>
      <c r="B880" s="148" t="s">
        <v>102</v>
      </c>
      <c r="C880" s="222">
        <v>24</v>
      </c>
      <c r="D880" s="222">
        <v>0</v>
      </c>
      <c r="E880" s="222">
        <v>0</v>
      </c>
      <c r="F880" s="223">
        <f t="shared" si="70"/>
        <v>0</v>
      </c>
      <c r="G880" s="222">
        <f t="shared" si="71"/>
        <v>-24</v>
      </c>
      <c r="H880" s="223">
        <f t="shared" si="72"/>
        <v>-100</v>
      </c>
      <c r="I880" s="222">
        <v>0</v>
      </c>
      <c r="J880" s="234">
        <v>0</v>
      </c>
      <c r="K880" s="235">
        <v>0</v>
      </c>
      <c r="L880" s="235">
        <v>0</v>
      </c>
      <c r="M880" s="222">
        <f t="shared" si="74"/>
        <v>0</v>
      </c>
      <c r="N880" s="223">
        <f t="shared" si="73"/>
        <v>0</v>
      </c>
      <c r="P880" s="194"/>
    </row>
    <row r="881" s="187" customFormat="1" ht="16.05" customHeight="1" spans="1:16">
      <c r="A881" s="241">
        <v>2130203</v>
      </c>
      <c r="B881" s="148" t="s">
        <v>103</v>
      </c>
      <c r="C881" s="222">
        <v>0</v>
      </c>
      <c r="D881" s="222">
        <v>0</v>
      </c>
      <c r="E881" s="222">
        <v>0</v>
      </c>
      <c r="F881" s="223">
        <f t="shared" si="70"/>
        <v>0</v>
      </c>
      <c r="G881" s="222">
        <f t="shared" si="71"/>
        <v>0</v>
      </c>
      <c r="H881" s="223">
        <f t="shared" si="72"/>
        <v>0</v>
      </c>
      <c r="I881" s="222">
        <v>0</v>
      </c>
      <c r="J881" s="234">
        <v>0</v>
      </c>
      <c r="K881" s="235">
        <v>0</v>
      </c>
      <c r="L881" s="235">
        <v>0</v>
      </c>
      <c r="M881" s="222">
        <f t="shared" si="74"/>
        <v>0</v>
      </c>
      <c r="N881" s="223">
        <f t="shared" si="73"/>
        <v>0</v>
      </c>
      <c r="P881" s="194"/>
    </row>
    <row r="882" s="187" customFormat="1" ht="16.05" customHeight="1" spans="1:16">
      <c r="A882" s="241">
        <v>2130204</v>
      </c>
      <c r="B882" s="148" t="s">
        <v>756</v>
      </c>
      <c r="C882" s="222">
        <v>1041</v>
      </c>
      <c r="D882" s="222">
        <v>925.25</v>
      </c>
      <c r="E882" s="222">
        <v>1056</v>
      </c>
      <c r="F882" s="223">
        <f t="shared" si="70"/>
        <v>114.131315860578</v>
      </c>
      <c r="G882" s="222">
        <f t="shared" si="71"/>
        <v>15</v>
      </c>
      <c r="H882" s="223">
        <f t="shared" si="72"/>
        <v>1.44092219020173</v>
      </c>
      <c r="I882" s="222">
        <v>1306.3</v>
      </c>
      <c r="J882" s="234">
        <v>1306.3</v>
      </c>
      <c r="K882" s="235">
        <v>0</v>
      </c>
      <c r="L882" s="235">
        <v>0</v>
      </c>
      <c r="M882" s="222">
        <f t="shared" si="74"/>
        <v>381.05</v>
      </c>
      <c r="N882" s="223">
        <f t="shared" si="73"/>
        <v>41.1834639286679</v>
      </c>
      <c r="P882" s="194"/>
    </row>
    <row r="883" s="187" customFormat="1" ht="16.05" customHeight="1" spans="1:16">
      <c r="A883" s="241">
        <v>2130205</v>
      </c>
      <c r="B883" s="148" t="s">
        <v>757</v>
      </c>
      <c r="C883" s="222">
        <v>1</v>
      </c>
      <c r="D883" s="222">
        <v>209.19</v>
      </c>
      <c r="E883" s="222">
        <v>91</v>
      </c>
      <c r="F883" s="223">
        <f t="shared" si="70"/>
        <v>43.5011233806587</v>
      </c>
      <c r="G883" s="222">
        <f t="shared" si="71"/>
        <v>90</v>
      </c>
      <c r="H883" s="223">
        <f t="shared" si="72"/>
        <v>9000</v>
      </c>
      <c r="I883" s="222">
        <v>122.61</v>
      </c>
      <c r="J883" s="234">
        <v>0</v>
      </c>
      <c r="K883" s="235">
        <v>47.76</v>
      </c>
      <c r="L883" s="235">
        <v>74.85</v>
      </c>
      <c r="M883" s="222">
        <f t="shared" si="74"/>
        <v>-86.58</v>
      </c>
      <c r="N883" s="223">
        <f t="shared" si="73"/>
        <v>-41.3882116735982</v>
      </c>
      <c r="P883" s="194"/>
    </row>
    <row r="884" s="187" customFormat="1" ht="16.05" customHeight="1" spans="1:16">
      <c r="A884" s="241">
        <v>2130206</v>
      </c>
      <c r="B884" s="148" t="s">
        <v>758</v>
      </c>
      <c r="C884" s="222">
        <v>0</v>
      </c>
      <c r="D884" s="222">
        <v>0</v>
      </c>
      <c r="E884" s="222">
        <v>0</v>
      </c>
      <c r="F884" s="223">
        <f t="shared" si="70"/>
        <v>0</v>
      </c>
      <c r="G884" s="222">
        <f t="shared" si="71"/>
        <v>0</v>
      </c>
      <c r="H884" s="223">
        <f t="shared" si="72"/>
        <v>0</v>
      </c>
      <c r="I884" s="222">
        <v>0</v>
      </c>
      <c r="J884" s="234">
        <v>0</v>
      </c>
      <c r="K884" s="235">
        <v>0</v>
      </c>
      <c r="L884" s="235">
        <v>0</v>
      </c>
      <c r="M884" s="222">
        <f t="shared" si="74"/>
        <v>0</v>
      </c>
      <c r="N884" s="223">
        <f t="shared" si="73"/>
        <v>0</v>
      </c>
      <c r="P884" s="194"/>
    </row>
    <row r="885" s="187" customFormat="1" ht="16.05" customHeight="1" spans="1:16">
      <c r="A885" s="241">
        <v>2130207</v>
      </c>
      <c r="B885" s="148" t="s">
        <v>759</v>
      </c>
      <c r="C885" s="222">
        <v>215</v>
      </c>
      <c r="D885" s="222">
        <v>138.34</v>
      </c>
      <c r="E885" s="222">
        <v>16</v>
      </c>
      <c r="F885" s="223">
        <f t="shared" si="70"/>
        <v>11.5657076767385</v>
      </c>
      <c r="G885" s="222">
        <f t="shared" si="71"/>
        <v>-199</v>
      </c>
      <c r="H885" s="223">
        <f t="shared" si="72"/>
        <v>-92.5581395348837</v>
      </c>
      <c r="I885" s="222">
        <v>125.4</v>
      </c>
      <c r="J885" s="234">
        <v>125.4</v>
      </c>
      <c r="K885" s="235">
        <v>0</v>
      </c>
      <c r="L885" s="235">
        <v>0</v>
      </c>
      <c r="M885" s="222">
        <f t="shared" si="74"/>
        <v>-12.94</v>
      </c>
      <c r="N885" s="223">
        <f t="shared" si="73"/>
        <v>-9.35376608356224</v>
      </c>
      <c r="P885" s="194"/>
    </row>
    <row r="886" s="187" customFormat="1" ht="16.05" customHeight="1" spans="1:16">
      <c r="A886" s="241">
        <v>2130209</v>
      </c>
      <c r="B886" s="148" t="s">
        <v>760</v>
      </c>
      <c r="C886" s="222">
        <v>279</v>
      </c>
      <c r="D886" s="222">
        <v>1600.68</v>
      </c>
      <c r="E886" s="222">
        <v>31</v>
      </c>
      <c r="F886" s="223">
        <f t="shared" si="70"/>
        <v>1.93667691231227</v>
      </c>
      <c r="G886" s="222">
        <f t="shared" si="71"/>
        <v>-248</v>
      </c>
      <c r="H886" s="223">
        <f t="shared" si="72"/>
        <v>-88.8888888888889</v>
      </c>
      <c r="I886" s="222">
        <v>1853.49</v>
      </c>
      <c r="J886" s="234">
        <v>0</v>
      </c>
      <c r="K886" s="235">
        <v>902.6</v>
      </c>
      <c r="L886" s="235">
        <v>950.89</v>
      </c>
      <c r="M886" s="222">
        <f t="shared" si="74"/>
        <v>252.81</v>
      </c>
      <c r="N886" s="223">
        <f t="shared" si="73"/>
        <v>15.7939125871505</v>
      </c>
      <c r="P886" s="194"/>
    </row>
    <row r="887" s="187" customFormat="1" ht="16.05" customHeight="1" spans="1:16">
      <c r="A887" s="241">
        <v>2130210</v>
      </c>
      <c r="B887" s="148" t="s">
        <v>761</v>
      </c>
      <c r="C887" s="222">
        <v>0</v>
      </c>
      <c r="D887" s="222"/>
      <c r="E887" s="222"/>
      <c r="F887" s="223">
        <f t="shared" si="70"/>
        <v>0</v>
      </c>
      <c r="G887" s="222">
        <f t="shared" si="71"/>
        <v>0</v>
      </c>
      <c r="H887" s="223">
        <f t="shared" si="72"/>
        <v>0</v>
      </c>
      <c r="I887" s="222"/>
      <c r="J887" s="234"/>
      <c r="K887" s="235"/>
      <c r="L887" s="235"/>
      <c r="M887" s="222">
        <f t="shared" si="74"/>
        <v>0</v>
      </c>
      <c r="N887" s="223">
        <f t="shared" si="73"/>
        <v>0</v>
      </c>
      <c r="P887" s="194"/>
    </row>
    <row r="888" s="187" customFormat="1" ht="16.05" customHeight="1" spans="1:16">
      <c r="A888" s="241">
        <v>2130211</v>
      </c>
      <c r="B888" s="148" t="s">
        <v>762</v>
      </c>
      <c r="C888" s="222">
        <v>0</v>
      </c>
      <c r="D888" s="222">
        <v>0</v>
      </c>
      <c r="E888" s="222">
        <v>0</v>
      </c>
      <c r="F888" s="223">
        <f t="shared" si="70"/>
        <v>0</v>
      </c>
      <c r="G888" s="222">
        <f t="shared" si="71"/>
        <v>0</v>
      </c>
      <c r="H888" s="223">
        <f t="shared" si="72"/>
        <v>0</v>
      </c>
      <c r="I888" s="222">
        <v>0</v>
      </c>
      <c r="J888" s="234">
        <v>0</v>
      </c>
      <c r="K888" s="235">
        <v>0</v>
      </c>
      <c r="L888" s="235">
        <v>0</v>
      </c>
      <c r="M888" s="222">
        <f t="shared" si="74"/>
        <v>0</v>
      </c>
      <c r="N888" s="223">
        <f t="shared" si="73"/>
        <v>0</v>
      </c>
      <c r="P888" s="194"/>
    </row>
    <row r="889" s="187" customFormat="1" ht="16.05" customHeight="1" spans="1:16">
      <c r="A889" s="241">
        <v>2130212</v>
      </c>
      <c r="B889" s="148" t="s">
        <v>763</v>
      </c>
      <c r="C889" s="222">
        <v>0</v>
      </c>
      <c r="D889" s="222">
        <v>0</v>
      </c>
      <c r="E889" s="222">
        <v>0</v>
      </c>
      <c r="F889" s="223">
        <f t="shared" si="70"/>
        <v>0</v>
      </c>
      <c r="G889" s="222">
        <f t="shared" si="71"/>
        <v>0</v>
      </c>
      <c r="H889" s="223">
        <f t="shared" si="72"/>
        <v>0</v>
      </c>
      <c r="I889" s="222">
        <v>0</v>
      </c>
      <c r="J889" s="234">
        <v>0</v>
      </c>
      <c r="K889" s="235">
        <v>0</v>
      </c>
      <c r="L889" s="235">
        <v>0</v>
      </c>
      <c r="M889" s="222">
        <f t="shared" si="74"/>
        <v>0</v>
      </c>
      <c r="N889" s="223">
        <f t="shared" si="73"/>
        <v>0</v>
      </c>
      <c r="P889" s="194"/>
    </row>
    <row r="890" s="187" customFormat="1" ht="16.05" customHeight="1" spans="1:16">
      <c r="A890" s="241">
        <v>2130213</v>
      </c>
      <c r="B890" s="148" t="s">
        <v>764</v>
      </c>
      <c r="C890" s="222">
        <v>18</v>
      </c>
      <c r="D890" s="222">
        <v>0</v>
      </c>
      <c r="E890" s="222">
        <v>0</v>
      </c>
      <c r="F890" s="223">
        <f t="shared" si="70"/>
        <v>0</v>
      </c>
      <c r="G890" s="222">
        <f t="shared" si="71"/>
        <v>-18</v>
      </c>
      <c r="H890" s="223">
        <f t="shared" si="72"/>
        <v>-100</v>
      </c>
      <c r="I890" s="222">
        <v>0</v>
      </c>
      <c r="J890" s="234">
        <v>0</v>
      </c>
      <c r="K890" s="235">
        <v>0</v>
      </c>
      <c r="L890" s="235">
        <v>0</v>
      </c>
      <c r="M890" s="222">
        <f t="shared" si="74"/>
        <v>0</v>
      </c>
      <c r="N890" s="223">
        <f t="shared" si="73"/>
        <v>0</v>
      </c>
      <c r="P890" s="194"/>
    </row>
    <row r="891" s="187" customFormat="1" ht="16.05" customHeight="1" spans="1:16">
      <c r="A891" s="241">
        <v>2130217</v>
      </c>
      <c r="B891" s="148" t="s">
        <v>765</v>
      </c>
      <c r="C891" s="222">
        <v>0</v>
      </c>
      <c r="D891" s="222">
        <v>0</v>
      </c>
      <c r="E891" s="222">
        <v>0</v>
      </c>
      <c r="F891" s="223">
        <f t="shared" si="70"/>
        <v>0</v>
      </c>
      <c r="G891" s="222">
        <f t="shared" si="71"/>
        <v>0</v>
      </c>
      <c r="H891" s="223">
        <f t="shared" si="72"/>
        <v>0</v>
      </c>
      <c r="I891" s="222">
        <v>0</v>
      </c>
      <c r="J891" s="234">
        <v>0</v>
      </c>
      <c r="K891" s="235">
        <v>0</v>
      </c>
      <c r="L891" s="235">
        <v>0</v>
      </c>
      <c r="M891" s="222">
        <f t="shared" si="74"/>
        <v>0</v>
      </c>
      <c r="N891" s="223">
        <f t="shared" si="73"/>
        <v>0</v>
      </c>
      <c r="P891" s="194"/>
    </row>
    <row r="892" s="187" customFormat="1" ht="16.05" customHeight="1" spans="1:16">
      <c r="A892" s="241">
        <v>2130220</v>
      </c>
      <c r="B892" s="148" t="s">
        <v>766</v>
      </c>
      <c r="C892" s="222">
        <v>0</v>
      </c>
      <c r="D892" s="222">
        <v>0</v>
      </c>
      <c r="E892" s="222">
        <v>0</v>
      </c>
      <c r="F892" s="223">
        <f t="shared" si="70"/>
        <v>0</v>
      </c>
      <c r="G892" s="222">
        <f t="shared" si="71"/>
        <v>0</v>
      </c>
      <c r="H892" s="223">
        <f t="shared" si="72"/>
        <v>0</v>
      </c>
      <c r="I892" s="222">
        <v>0</v>
      </c>
      <c r="J892" s="234">
        <v>0</v>
      </c>
      <c r="K892" s="235">
        <v>0</v>
      </c>
      <c r="L892" s="235">
        <v>0</v>
      </c>
      <c r="M892" s="222">
        <f t="shared" si="74"/>
        <v>0</v>
      </c>
      <c r="N892" s="223">
        <f t="shared" si="73"/>
        <v>0</v>
      </c>
      <c r="P892" s="194"/>
    </row>
    <row r="893" s="187" customFormat="1" ht="16.05" customHeight="1" spans="1:16">
      <c r="A893" s="241">
        <v>2130221</v>
      </c>
      <c r="B893" s="148" t="s">
        <v>767</v>
      </c>
      <c r="C893" s="222">
        <v>0</v>
      </c>
      <c r="D893" s="222">
        <v>0</v>
      </c>
      <c r="E893" s="222">
        <v>0</v>
      </c>
      <c r="F893" s="223">
        <f t="shared" si="70"/>
        <v>0</v>
      </c>
      <c r="G893" s="222">
        <f t="shared" si="71"/>
        <v>0</v>
      </c>
      <c r="H893" s="223">
        <f t="shared" si="72"/>
        <v>0</v>
      </c>
      <c r="I893" s="222">
        <v>0</v>
      </c>
      <c r="J893" s="234">
        <v>0</v>
      </c>
      <c r="K893" s="235">
        <v>0</v>
      </c>
      <c r="L893" s="235">
        <v>0</v>
      </c>
      <c r="M893" s="222">
        <f t="shared" si="74"/>
        <v>0</v>
      </c>
      <c r="N893" s="223">
        <f t="shared" si="73"/>
        <v>0</v>
      </c>
      <c r="P893" s="194"/>
    </row>
    <row r="894" s="187" customFormat="1" ht="16.05" customHeight="1" spans="1:16">
      <c r="A894" s="241">
        <v>2130223</v>
      </c>
      <c r="B894" s="148" t="s">
        <v>768</v>
      </c>
      <c r="C894" s="222">
        <v>0</v>
      </c>
      <c r="D894" s="222">
        <v>0</v>
      </c>
      <c r="E894" s="222">
        <v>0</v>
      </c>
      <c r="F894" s="223">
        <f t="shared" si="70"/>
        <v>0</v>
      </c>
      <c r="G894" s="222">
        <f t="shared" si="71"/>
        <v>0</v>
      </c>
      <c r="H894" s="223">
        <f t="shared" si="72"/>
        <v>0</v>
      </c>
      <c r="I894" s="222">
        <v>0</v>
      </c>
      <c r="J894" s="234">
        <v>0</v>
      </c>
      <c r="K894" s="235">
        <v>0</v>
      </c>
      <c r="L894" s="235">
        <v>0</v>
      </c>
      <c r="M894" s="222">
        <f t="shared" si="74"/>
        <v>0</v>
      </c>
      <c r="N894" s="223">
        <f t="shared" si="73"/>
        <v>0</v>
      </c>
      <c r="P894" s="194"/>
    </row>
    <row r="895" s="187" customFormat="1" ht="16.05" customHeight="1" spans="1:16">
      <c r="A895" s="241">
        <v>2130226</v>
      </c>
      <c r="B895" s="148" t="s">
        <v>769</v>
      </c>
      <c r="C895" s="222">
        <v>0</v>
      </c>
      <c r="D895" s="222">
        <v>0</v>
      </c>
      <c r="E895" s="222">
        <v>0</v>
      </c>
      <c r="F895" s="223">
        <f t="shared" si="70"/>
        <v>0</v>
      </c>
      <c r="G895" s="222">
        <f t="shared" si="71"/>
        <v>0</v>
      </c>
      <c r="H895" s="223">
        <f t="shared" si="72"/>
        <v>0</v>
      </c>
      <c r="I895" s="222">
        <v>0</v>
      </c>
      <c r="J895" s="234">
        <v>0</v>
      </c>
      <c r="K895" s="235">
        <v>0</v>
      </c>
      <c r="L895" s="235">
        <v>0</v>
      </c>
      <c r="M895" s="222">
        <f t="shared" si="74"/>
        <v>0</v>
      </c>
      <c r="N895" s="223">
        <f t="shared" si="73"/>
        <v>0</v>
      </c>
      <c r="P895" s="194"/>
    </row>
    <row r="896" s="187" customFormat="1" ht="16.05" customHeight="1" spans="1:16">
      <c r="A896" s="241">
        <v>2130227</v>
      </c>
      <c r="B896" s="148" t="s">
        <v>770</v>
      </c>
      <c r="C896" s="222">
        <v>0</v>
      </c>
      <c r="D896" s="222">
        <v>0</v>
      </c>
      <c r="E896" s="222">
        <v>0</v>
      </c>
      <c r="F896" s="223">
        <f t="shared" si="70"/>
        <v>0</v>
      </c>
      <c r="G896" s="222">
        <f t="shared" si="71"/>
        <v>0</v>
      </c>
      <c r="H896" s="223">
        <f t="shared" si="72"/>
        <v>0</v>
      </c>
      <c r="I896" s="222">
        <v>0</v>
      </c>
      <c r="J896" s="234">
        <v>0</v>
      </c>
      <c r="K896" s="235">
        <v>0</v>
      </c>
      <c r="L896" s="235">
        <v>0</v>
      </c>
      <c r="M896" s="222">
        <f t="shared" si="74"/>
        <v>0</v>
      </c>
      <c r="N896" s="223">
        <f t="shared" si="73"/>
        <v>0</v>
      </c>
      <c r="P896" s="194"/>
    </row>
    <row r="897" s="187" customFormat="1" ht="16.05" customHeight="1" spans="1:16">
      <c r="A897" s="241">
        <v>2130232</v>
      </c>
      <c r="B897" s="148" t="s">
        <v>771</v>
      </c>
      <c r="C897" s="222">
        <v>0</v>
      </c>
      <c r="D897" s="222"/>
      <c r="E897" s="222"/>
      <c r="F897" s="223">
        <f t="shared" si="70"/>
        <v>0</v>
      </c>
      <c r="G897" s="222">
        <f t="shared" si="71"/>
        <v>0</v>
      </c>
      <c r="H897" s="223">
        <f t="shared" si="72"/>
        <v>0</v>
      </c>
      <c r="I897" s="222"/>
      <c r="J897" s="234"/>
      <c r="K897" s="235"/>
      <c r="L897" s="235"/>
      <c r="M897" s="222">
        <f t="shared" si="74"/>
        <v>0</v>
      </c>
      <c r="N897" s="223">
        <f t="shared" si="73"/>
        <v>0</v>
      </c>
      <c r="P897" s="194"/>
    </row>
    <row r="898" s="187" customFormat="1" ht="16.05" customHeight="1" spans="1:16">
      <c r="A898" s="241">
        <v>2130234</v>
      </c>
      <c r="B898" s="148" t="s">
        <v>772</v>
      </c>
      <c r="C898" s="222">
        <v>5</v>
      </c>
      <c r="D898" s="222">
        <v>10</v>
      </c>
      <c r="E898" s="222">
        <v>0</v>
      </c>
      <c r="F898" s="223">
        <f t="shared" si="70"/>
        <v>0</v>
      </c>
      <c r="G898" s="222">
        <f t="shared" si="71"/>
        <v>-5</v>
      </c>
      <c r="H898" s="223">
        <f t="shared" si="72"/>
        <v>-100</v>
      </c>
      <c r="I898" s="222">
        <v>18</v>
      </c>
      <c r="J898" s="234">
        <v>0</v>
      </c>
      <c r="K898" s="235">
        <v>13</v>
      </c>
      <c r="L898" s="235">
        <v>5</v>
      </c>
      <c r="M898" s="222">
        <f t="shared" si="74"/>
        <v>8</v>
      </c>
      <c r="N898" s="223">
        <f t="shared" si="73"/>
        <v>80</v>
      </c>
      <c r="P898" s="194"/>
    </row>
    <row r="899" s="187" customFormat="1" ht="16.05" customHeight="1" spans="1:16">
      <c r="A899" s="241">
        <v>2130235</v>
      </c>
      <c r="B899" s="148" t="s">
        <v>773</v>
      </c>
      <c r="C899" s="222">
        <v>0</v>
      </c>
      <c r="D899" s="222"/>
      <c r="E899" s="222"/>
      <c r="F899" s="223">
        <f t="shared" si="70"/>
        <v>0</v>
      </c>
      <c r="G899" s="222">
        <f t="shared" si="71"/>
        <v>0</v>
      </c>
      <c r="H899" s="223">
        <f t="shared" si="72"/>
        <v>0</v>
      </c>
      <c r="I899" s="222"/>
      <c r="J899" s="234"/>
      <c r="K899" s="235"/>
      <c r="L899" s="235"/>
      <c r="M899" s="222">
        <f t="shared" si="74"/>
        <v>0</v>
      </c>
      <c r="N899" s="223">
        <f t="shared" si="73"/>
        <v>0</v>
      </c>
      <c r="P899" s="194"/>
    </row>
    <row r="900" s="187" customFormat="1" ht="16.05" customHeight="1" spans="1:16">
      <c r="A900" s="241">
        <v>2130236</v>
      </c>
      <c r="B900" s="148" t="s">
        <v>774</v>
      </c>
      <c r="C900" s="222">
        <v>0</v>
      </c>
      <c r="D900" s="222">
        <v>0</v>
      </c>
      <c r="E900" s="222">
        <v>0</v>
      </c>
      <c r="F900" s="223">
        <f t="shared" ref="F900:F963" si="75">IFERROR((E900/D900*100),0)</f>
        <v>0</v>
      </c>
      <c r="G900" s="222">
        <f t="shared" ref="G900:G963" si="76">E900-C900</f>
        <v>0</v>
      </c>
      <c r="H900" s="223">
        <f t="shared" si="72"/>
        <v>0</v>
      </c>
      <c r="I900" s="222">
        <v>0</v>
      </c>
      <c r="J900" s="234">
        <v>0</v>
      </c>
      <c r="K900" s="235">
        <v>0</v>
      </c>
      <c r="L900" s="235">
        <v>0</v>
      </c>
      <c r="M900" s="222">
        <f t="shared" si="74"/>
        <v>0</v>
      </c>
      <c r="N900" s="223">
        <f t="shared" si="73"/>
        <v>0</v>
      </c>
      <c r="P900" s="194"/>
    </row>
    <row r="901" s="187" customFormat="1" ht="16.05" customHeight="1" spans="1:16">
      <c r="A901" s="241">
        <v>2130237</v>
      </c>
      <c r="B901" s="148" t="s">
        <v>740</v>
      </c>
      <c r="C901" s="222">
        <v>0</v>
      </c>
      <c r="D901" s="222">
        <v>0</v>
      </c>
      <c r="E901" s="222">
        <v>0</v>
      </c>
      <c r="F901" s="223">
        <f t="shared" si="75"/>
        <v>0</v>
      </c>
      <c r="G901" s="222">
        <f t="shared" si="76"/>
        <v>0</v>
      </c>
      <c r="H901" s="223">
        <f t="shared" ref="H901:H964" si="77">IFERROR((G901/C901*100),0)</f>
        <v>0</v>
      </c>
      <c r="I901" s="222">
        <v>0</v>
      </c>
      <c r="J901" s="234">
        <v>0</v>
      </c>
      <c r="K901" s="235">
        <v>0</v>
      </c>
      <c r="L901" s="235">
        <v>0</v>
      </c>
      <c r="M901" s="222">
        <f t="shared" si="74"/>
        <v>0</v>
      </c>
      <c r="N901" s="223">
        <f t="shared" ref="N901:N964" si="78">IFERROR((M901/D901*100),0)</f>
        <v>0</v>
      </c>
      <c r="P901" s="194"/>
    </row>
    <row r="902" s="187" customFormat="1" ht="16.05" customHeight="1" spans="1:16">
      <c r="A902" s="241">
        <v>2130299</v>
      </c>
      <c r="B902" s="148" t="s">
        <v>775</v>
      </c>
      <c r="C902" s="222">
        <v>1419</v>
      </c>
      <c r="D902" s="222">
        <v>2217.97</v>
      </c>
      <c r="E902" s="222">
        <v>448</v>
      </c>
      <c r="F902" s="223">
        <f t="shared" si="75"/>
        <v>20.1986501169989</v>
      </c>
      <c r="G902" s="222">
        <f t="shared" si="76"/>
        <v>-971</v>
      </c>
      <c r="H902" s="223">
        <f t="shared" si="77"/>
        <v>-68.4284707540522</v>
      </c>
      <c r="I902" s="222">
        <v>2233.68</v>
      </c>
      <c r="J902" s="234">
        <v>0</v>
      </c>
      <c r="K902" s="235">
        <v>678.42</v>
      </c>
      <c r="L902" s="235">
        <v>1555.26</v>
      </c>
      <c r="M902" s="222">
        <f t="shared" si="74"/>
        <v>15.71</v>
      </c>
      <c r="N902" s="223">
        <f t="shared" si="78"/>
        <v>0.70830534227244</v>
      </c>
      <c r="P902" s="194"/>
    </row>
    <row r="903" s="187" customFormat="1" ht="16.05" customHeight="1" spans="1:16">
      <c r="A903" s="241">
        <v>21303</v>
      </c>
      <c r="B903" s="219" t="s">
        <v>776</v>
      </c>
      <c r="C903" s="222">
        <v>3809</v>
      </c>
      <c r="D903" s="222">
        <v>8111.83</v>
      </c>
      <c r="E903" s="222">
        <v>3313</v>
      </c>
      <c r="F903" s="223">
        <f t="shared" si="75"/>
        <v>40.8415856841181</v>
      </c>
      <c r="G903" s="222">
        <f t="shared" si="76"/>
        <v>-496</v>
      </c>
      <c r="H903" s="223">
        <f t="shared" si="77"/>
        <v>-13.0217904961932</v>
      </c>
      <c r="I903" s="222">
        <f>SUM(I904:I930)</f>
        <v>13475.32</v>
      </c>
      <c r="J903" s="234">
        <v>836.9</v>
      </c>
      <c r="K903" s="235">
        <f>SUM(K904:K930)</f>
        <v>9296.84</v>
      </c>
      <c r="L903" s="235">
        <v>3341.58</v>
      </c>
      <c r="M903" s="222">
        <f t="shared" si="74"/>
        <v>5363.49</v>
      </c>
      <c r="N903" s="223">
        <f t="shared" si="78"/>
        <v>66.1193590102357</v>
      </c>
      <c r="P903" s="194"/>
    </row>
    <row r="904" s="187" customFormat="1" ht="16.05" customHeight="1" spans="1:16">
      <c r="A904" s="241">
        <v>2130301</v>
      </c>
      <c r="B904" s="148" t="s">
        <v>101</v>
      </c>
      <c r="C904" s="222">
        <v>154</v>
      </c>
      <c r="D904" s="222">
        <v>154.87</v>
      </c>
      <c r="E904" s="222">
        <v>367</v>
      </c>
      <c r="F904" s="223">
        <f t="shared" si="75"/>
        <v>236.972945050688</v>
      </c>
      <c r="G904" s="222">
        <f t="shared" si="76"/>
        <v>213</v>
      </c>
      <c r="H904" s="223">
        <f t="shared" si="77"/>
        <v>138.311688311688</v>
      </c>
      <c r="I904" s="222">
        <f>SUM(J904:L904)</f>
        <v>163.28</v>
      </c>
      <c r="J904" s="234">
        <v>163.28</v>
      </c>
      <c r="K904" s="235">
        <v>0</v>
      </c>
      <c r="L904" s="235">
        <v>0</v>
      </c>
      <c r="M904" s="222">
        <f t="shared" si="74"/>
        <v>8.41</v>
      </c>
      <c r="N904" s="223">
        <f t="shared" si="78"/>
        <v>5.43036094789178</v>
      </c>
      <c r="P904" s="194"/>
    </row>
    <row r="905" s="187" customFormat="1" ht="16.05" customHeight="1" spans="1:16">
      <c r="A905" s="241">
        <v>2130302</v>
      </c>
      <c r="B905" s="148" t="s">
        <v>102</v>
      </c>
      <c r="C905" s="222">
        <v>0</v>
      </c>
      <c r="D905" s="222">
        <v>0</v>
      </c>
      <c r="E905" s="222">
        <v>0</v>
      </c>
      <c r="F905" s="223">
        <f t="shared" si="75"/>
        <v>0</v>
      </c>
      <c r="G905" s="222">
        <f t="shared" si="76"/>
        <v>0</v>
      </c>
      <c r="H905" s="223">
        <f t="shared" si="77"/>
        <v>0</v>
      </c>
      <c r="I905" s="222">
        <f t="shared" ref="I905:I941" si="79">SUM(J905:L905)</f>
        <v>0</v>
      </c>
      <c r="J905" s="234">
        <v>0</v>
      </c>
      <c r="K905" s="235">
        <v>0</v>
      </c>
      <c r="L905" s="235">
        <v>0</v>
      </c>
      <c r="M905" s="222">
        <f t="shared" si="74"/>
        <v>0</v>
      </c>
      <c r="N905" s="223">
        <f t="shared" si="78"/>
        <v>0</v>
      </c>
      <c r="P905" s="194"/>
    </row>
    <row r="906" s="187" customFormat="1" ht="16.05" customHeight="1" spans="1:16">
      <c r="A906" s="241">
        <v>2130303</v>
      </c>
      <c r="B906" s="148" t="s">
        <v>103</v>
      </c>
      <c r="C906" s="222">
        <v>5</v>
      </c>
      <c r="D906" s="222">
        <v>0</v>
      </c>
      <c r="E906" s="222">
        <v>0</v>
      </c>
      <c r="F906" s="223">
        <f t="shared" si="75"/>
        <v>0</v>
      </c>
      <c r="G906" s="222">
        <f t="shared" si="76"/>
        <v>-5</v>
      </c>
      <c r="H906" s="223">
        <f t="shared" si="77"/>
        <v>-100</v>
      </c>
      <c r="I906" s="222">
        <f t="shared" si="79"/>
        <v>0</v>
      </c>
      <c r="J906" s="234">
        <v>0</v>
      </c>
      <c r="K906" s="235">
        <v>0</v>
      </c>
      <c r="L906" s="235">
        <v>0</v>
      </c>
      <c r="M906" s="222">
        <f t="shared" si="74"/>
        <v>0</v>
      </c>
      <c r="N906" s="223">
        <f t="shared" si="78"/>
        <v>0</v>
      </c>
      <c r="P906" s="194"/>
    </row>
    <row r="907" s="187" customFormat="1" ht="16.05" customHeight="1" spans="1:16">
      <c r="A907" s="241">
        <v>2130304</v>
      </c>
      <c r="B907" s="148" t="s">
        <v>777</v>
      </c>
      <c r="C907" s="222">
        <v>577</v>
      </c>
      <c r="D907" s="222">
        <v>552.73</v>
      </c>
      <c r="E907" s="222">
        <v>568</v>
      </c>
      <c r="F907" s="223">
        <f t="shared" si="75"/>
        <v>102.762650842183</v>
      </c>
      <c r="G907" s="222">
        <f t="shared" si="76"/>
        <v>-9</v>
      </c>
      <c r="H907" s="223">
        <f t="shared" si="77"/>
        <v>-1.55979202772964</v>
      </c>
      <c r="I907" s="222">
        <f t="shared" si="79"/>
        <v>280.87</v>
      </c>
      <c r="J907" s="234">
        <v>280.87</v>
      </c>
      <c r="K907" s="235">
        <v>0</v>
      </c>
      <c r="L907" s="235">
        <v>0</v>
      </c>
      <c r="M907" s="222">
        <f t="shared" si="74"/>
        <v>-271.86</v>
      </c>
      <c r="N907" s="223">
        <f t="shared" si="78"/>
        <v>-49.1849546794999</v>
      </c>
      <c r="P907" s="194"/>
    </row>
    <row r="908" s="187" customFormat="1" ht="16.05" customHeight="1" spans="1:16">
      <c r="A908" s="241">
        <v>2130305</v>
      </c>
      <c r="B908" s="148" t="s">
        <v>778</v>
      </c>
      <c r="C908" s="222">
        <v>549</v>
      </c>
      <c r="D908" s="222">
        <v>1156</v>
      </c>
      <c r="E908" s="222">
        <v>97</v>
      </c>
      <c r="F908" s="223">
        <f t="shared" si="75"/>
        <v>8.39100346020761</v>
      </c>
      <c r="G908" s="222">
        <f t="shared" si="76"/>
        <v>-452</v>
      </c>
      <c r="H908" s="223">
        <f t="shared" si="77"/>
        <v>-82.3315118397086</v>
      </c>
      <c r="I908" s="222">
        <f t="shared" si="79"/>
        <v>297.66</v>
      </c>
      <c r="J908" s="234">
        <v>0</v>
      </c>
      <c r="K908" s="235">
        <v>0</v>
      </c>
      <c r="L908" s="235">
        <v>297.66</v>
      </c>
      <c r="M908" s="222">
        <f t="shared" si="74"/>
        <v>-858.34</v>
      </c>
      <c r="N908" s="223">
        <f t="shared" si="78"/>
        <v>-74.2508650519031</v>
      </c>
      <c r="P908" s="194"/>
    </row>
    <row r="909" s="187" customFormat="1" ht="16.05" customHeight="1" spans="1:16">
      <c r="A909" s="241">
        <v>2130306</v>
      </c>
      <c r="B909" s="148" t="s">
        <v>779</v>
      </c>
      <c r="C909" s="222">
        <v>1480</v>
      </c>
      <c r="D909" s="222">
        <v>1401.39</v>
      </c>
      <c r="E909" s="222">
        <v>1581</v>
      </c>
      <c r="F909" s="223">
        <f t="shared" si="75"/>
        <v>112.816560700447</v>
      </c>
      <c r="G909" s="222">
        <f t="shared" si="76"/>
        <v>101</v>
      </c>
      <c r="H909" s="223">
        <f t="shared" si="77"/>
        <v>6.82432432432432</v>
      </c>
      <c r="I909" s="222">
        <f t="shared" si="79"/>
        <v>757.67</v>
      </c>
      <c r="J909" s="234">
        <v>316.91</v>
      </c>
      <c r="K909" s="235">
        <v>0</v>
      </c>
      <c r="L909" s="235">
        <v>440.76</v>
      </c>
      <c r="M909" s="222">
        <f t="shared" si="74"/>
        <v>-643.72</v>
      </c>
      <c r="N909" s="223">
        <f t="shared" si="78"/>
        <v>-45.9343937091031</v>
      </c>
      <c r="P909" s="194"/>
    </row>
    <row r="910" s="187" customFormat="1" ht="16.05" customHeight="1" spans="1:16">
      <c r="A910" s="241">
        <v>2130307</v>
      </c>
      <c r="B910" s="148" t="s">
        <v>780</v>
      </c>
      <c r="C910" s="222">
        <v>0</v>
      </c>
      <c r="D910" s="222">
        <v>0</v>
      </c>
      <c r="E910" s="222">
        <v>0</v>
      </c>
      <c r="F910" s="223">
        <f t="shared" si="75"/>
        <v>0</v>
      </c>
      <c r="G910" s="222">
        <f t="shared" si="76"/>
        <v>0</v>
      </c>
      <c r="H910" s="223">
        <f t="shared" si="77"/>
        <v>0</v>
      </c>
      <c r="I910" s="222">
        <f t="shared" si="79"/>
        <v>0</v>
      </c>
      <c r="J910" s="234">
        <v>0</v>
      </c>
      <c r="K910" s="235">
        <v>0</v>
      </c>
      <c r="L910" s="235">
        <v>0</v>
      </c>
      <c r="M910" s="222">
        <f t="shared" ref="M910:M973" si="80">I910-D910</f>
        <v>0</v>
      </c>
      <c r="N910" s="223">
        <f t="shared" si="78"/>
        <v>0</v>
      </c>
      <c r="P910" s="194"/>
    </row>
    <row r="911" s="187" customFormat="1" ht="16.05" customHeight="1" spans="1:16">
      <c r="A911" s="241">
        <v>2130308</v>
      </c>
      <c r="B911" s="148" t="s">
        <v>781</v>
      </c>
      <c r="C911" s="222">
        <v>53</v>
      </c>
      <c r="D911" s="222">
        <v>384</v>
      </c>
      <c r="E911" s="222">
        <v>0</v>
      </c>
      <c r="F911" s="223">
        <f t="shared" si="75"/>
        <v>0</v>
      </c>
      <c r="G911" s="222">
        <f t="shared" si="76"/>
        <v>-53</v>
      </c>
      <c r="H911" s="223">
        <f t="shared" si="77"/>
        <v>-100</v>
      </c>
      <c r="I911" s="222">
        <f t="shared" si="79"/>
        <v>0</v>
      </c>
      <c r="J911" s="234">
        <v>0</v>
      </c>
      <c r="K911" s="235">
        <v>0</v>
      </c>
      <c r="L911" s="235">
        <v>0</v>
      </c>
      <c r="M911" s="222">
        <f t="shared" si="80"/>
        <v>-384</v>
      </c>
      <c r="N911" s="223">
        <f t="shared" si="78"/>
        <v>-100</v>
      </c>
      <c r="P911" s="194"/>
    </row>
    <row r="912" s="187" customFormat="1" ht="16.05" customHeight="1" spans="1:16">
      <c r="A912" s="241">
        <v>2130309</v>
      </c>
      <c r="B912" s="148" t="s">
        <v>782</v>
      </c>
      <c r="C912" s="222">
        <v>11</v>
      </c>
      <c r="D912" s="222">
        <v>40</v>
      </c>
      <c r="E912" s="222">
        <v>2</v>
      </c>
      <c r="F912" s="223">
        <f t="shared" si="75"/>
        <v>5</v>
      </c>
      <c r="G912" s="222">
        <f t="shared" si="76"/>
        <v>-9</v>
      </c>
      <c r="H912" s="223">
        <f t="shared" si="77"/>
        <v>-81.8181818181818</v>
      </c>
      <c r="I912" s="222">
        <f t="shared" si="79"/>
        <v>0</v>
      </c>
      <c r="J912" s="234">
        <v>0</v>
      </c>
      <c r="K912" s="235">
        <v>0</v>
      </c>
      <c r="L912" s="235">
        <v>0</v>
      </c>
      <c r="M912" s="222">
        <f t="shared" si="80"/>
        <v>-40</v>
      </c>
      <c r="N912" s="223">
        <f t="shared" si="78"/>
        <v>-100</v>
      </c>
      <c r="P912" s="194"/>
    </row>
    <row r="913" s="187" customFormat="1" ht="16.05" customHeight="1" spans="1:16">
      <c r="A913" s="241">
        <v>2130310</v>
      </c>
      <c r="B913" s="148" t="s">
        <v>783</v>
      </c>
      <c r="C913" s="222">
        <v>183</v>
      </c>
      <c r="D913" s="222">
        <v>182.86</v>
      </c>
      <c r="E913" s="222">
        <v>80</v>
      </c>
      <c r="F913" s="223">
        <f t="shared" si="75"/>
        <v>43.749316416931</v>
      </c>
      <c r="G913" s="222">
        <f t="shared" si="76"/>
        <v>-103</v>
      </c>
      <c r="H913" s="223">
        <f t="shared" si="77"/>
        <v>-56.2841530054645</v>
      </c>
      <c r="I913" s="222">
        <f t="shared" si="79"/>
        <v>75.84</v>
      </c>
      <c r="J913" s="234">
        <v>75.84</v>
      </c>
      <c r="K913" s="235">
        <v>0</v>
      </c>
      <c r="L913" s="235">
        <v>0</v>
      </c>
      <c r="M913" s="222">
        <f t="shared" si="80"/>
        <v>-107.02</v>
      </c>
      <c r="N913" s="223">
        <f t="shared" si="78"/>
        <v>-58.5256480367494</v>
      </c>
      <c r="P913" s="194"/>
    </row>
    <row r="914" s="187" customFormat="1" ht="16.05" customHeight="1" spans="1:16">
      <c r="A914" s="241">
        <v>2130311</v>
      </c>
      <c r="B914" s="148" t="s">
        <v>784</v>
      </c>
      <c r="C914" s="222">
        <v>178</v>
      </c>
      <c r="D914" s="222">
        <v>210.09</v>
      </c>
      <c r="E914" s="222">
        <v>114</v>
      </c>
      <c r="F914" s="223">
        <f t="shared" si="75"/>
        <v>54.2624589461659</v>
      </c>
      <c r="G914" s="222">
        <f t="shared" si="76"/>
        <v>-64</v>
      </c>
      <c r="H914" s="223">
        <f t="shared" si="77"/>
        <v>-35.9550561797753</v>
      </c>
      <c r="I914" s="222">
        <f t="shared" si="79"/>
        <v>15</v>
      </c>
      <c r="J914" s="234">
        <v>0</v>
      </c>
      <c r="K914" s="235">
        <v>0</v>
      </c>
      <c r="L914" s="235">
        <v>15</v>
      </c>
      <c r="M914" s="222">
        <f t="shared" si="80"/>
        <v>-195.09</v>
      </c>
      <c r="N914" s="223">
        <f t="shared" si="78"/>
        <v>-92.8602027702413</v>
      </c>
      <c r="P914" s="194"/>
    </row>
    <row r="915" s="187" customFormat="1" ht="16.05" customHeight="1" spans="1:16">
      <c r="A915" s="241">
        <v>2130312</v>
      </c>
      <c r="B915" s="148" t="s">
        <v>785</v>
      </c>
      <c r="C915" s="222">
        <v>0</v>
      </c>
      <c r="D915" s="222">
        <v>0</v>
      </c>
      <c r="E915" s="222">
        <v>0</v>
      </c>
      <c r="F915" s="223">
        <f t="shared" si="75"/>
        <v>0</v>
      </c>
      <c r="G915" s="222">
        <f t="shared" si="76"/>
        <v>0</v>
      </c>
      <c r="H915" s="223">
        <f t="shared" si="77"/>
        <v>0</v>
      </c>
      <c r="I915" s="222">
        <f t="shared" si="79"/>
        <v>0</v>
      </c>
      <c r="J915" s="234">
        <v>0</v>
      </c>
      <c r="K915" s="235">
        <v>0</v>
      </c>
      <c r="L915" s="235">
        <v>0</v>
      </c>
      <c r="M915" s="222">
        <f t="shared" si="80"/>
        <v>0</v>
      </c>
      <c r="N915" s="223">
        <f t="shared" si="78"/>
        <v>0</v>
      </c>
      <c r="P915" s="194"/>
    </row>
    <row r="916" s="187" customFormat="1" ht="16.05" customHeight="1" spans="1:16">
      <c r="A916" s="241">
        <v>2130313</v>
      </c>
      <c r="B916" s="148" t="s">
        <v>786</v>
      </c>
      <c r="C916" s="222">
        <v>0</v>
      </c>
      <c r="D916" s="222">
        <v>0</v>
      </c>
      <c r="E916" s="222">
        <v>0</v>
      </c>
      <c r="F916" s="223">
        <f t="shared" si="75"/>
        <v>0</v>
      </c>
      <c r="G916" s="222">
        <f t="shared" si="76"/>
        <v>0</v>
      </c>
      <c r="H916" s="223">
        <f t="shared" si="77"/>
        <v>0</v>
      </c>
      <c r="I916" s="222">
        <f t="shared" si="79"/>
        <v>0</v>
      </c>
      <c r="J916" s="234">
        <v>0</v>
      </c>
      <c r="K916" s="235">
        <v>0</v>
      </c>
      <c r="L916" s="235">
        <v>0</v>
      </c>
      <c r="M916" s="222">
        <f t="shared" si="80"/>
        <v>0</v>
      </c>
      <c r="N916" s="223">
        <f t="shared" si="78"/>
        <v>0</v>
      </c>
      <c r="P916" s="194"/>
    </row>
    <row r="917" s="187" customFormat="1" ht="16.05" customHeight="1" spans="1:16">
      <c r="A917" s="241">
        <v>2130314</v>
      </c>
      <c r="B917" s="148" t="s">
        <v>787</v>
      </c>
      <c r="C917" s="222">
        <v>11</v>
      </c>
      <c r="D917" s="222">
        <v>238.66</v>
      </c>
      <c r="E917" s="222">
        <v>70</v>
      </c>
      <c r="F917" s="223">
        <f t="shared" si="75"/>
        <v>29.3304282242521</v>
      </c>
      <c r="G917" s="222">
        <f t="shared" si="76"/>
        <v>59</v>
      </c>
      <c r="H917" s="223">
        <f t="shared" si="77"/>
        <v>536.363636363636</v>
      </c>
      <c r="I917" s="222">
        <f t="shared" si="79"/>
        <v>280</v>
      </c>
      <c r="J917" s="234">
        <v>0</v>
      </c>
      <c r="K917" s="235">
        <v>0</v>
      </c>
      <c r="L917" s="235">
        <v>280</v>
      </c>
      <c r="M917" s="222">
        <f t="shared" si="80"/>
        <v>41.34</v>
      </c>
      <c r="N917" s="223">
        <f t="shared" si="78"/>
        <v>17.3217128970083</v>
      </c>
      <c r="P917" s="194"/>
    </row>
    <row r="918" s="187" customFormat="1" ht="16.05" customHeight="1" spans="1:16">
      <c r="A918" s="241">
        <v>2130315</v>
      </c>
      <c r="B918" s="148" t="s">
        <v>788</v>
      </c>
      <c r="C918" s="222">
        <v>0</v>
      </c>
      <c r="D918" s="222">
        <v>70</v>
      </c>
      <c r="E918" s="222">
        <v>55</v>
      </c>
      <c r="F918" s="223">
        <f t="shared" si="75"/>
        <v>78.5714285714286</v>
      </c>
      <c r="G918" s="222">
        <f t="shared" si="76"/>
        <v>55</v>
      </c>
      <c r="H918" s="223">
        <f t="shared" si="77"/>
        <v>0</v>
      </c>
      <c r="I918" s="222">
        <f t="shared" si="79"/>
        <v>0</v>
      </c>
      <c r="J918" s="234">
        <v>0</v>
      </c>
      <c r="K918" s="235">
        <v>0</v>
      </c>
      <c r="L918" s="235">
        <v>0</v>
      </c>
      <c r="M918" s="222">
        <f t="shared" si="80"/>
        <v>-70</v>
      </c>
      <c r="N918" s="223">
        <f t="shared" si="78"/>
        <v>-100</v>
      </c>
      <c r="P918" s="194"/>
    </row>
    <row r="919" s="187" customFormat="1" ht="16.05" customHeight="1" spans="1:16">
      <c r="A919" s="241">
        <v>2130316</v>
      </c>
      <c r="B919" s="148" t="s">
        <v>789</v>
      </c>
      <c r="C919" s="222">
        <v>0</v>
      </c>
      <c r="D919" s="222">
        <v>0</v>
      </c>
      <c r="E919" s="222">
        <v>0</v>
      </c>
      <c r="F919" s="223">
        <f t="shared" si="75"/>
        <v>0</v>
      </c>
      <c r="G919" s="222">
        <f t="shared" si="76"/>
        <v>0</v>
      </c>
      <c r="H919" s="223">
        <f t="shared" si="77"/>
        <v>0</v>
      </c>
      <c r="I919" s="222">
        <f t="shared" si="79"/>
        <v>0</v>
      </c>
      <c r="J919" s="234">
        <v>0</v>
      </c>
      <c r="K919" s="235">
        <v>0</v>
      </c>
      <c r="L919" s="235">
        <v>0</v>
      </c>
      <c r="M919" s="222">
        <f t="shared" si="80"/>
        <v>0</v>
      </c>
      <c r="N919" s="223">
        <f t="shared" si="78"/>
        <v>0</v>
      </c>
      <c r="P919" s="194"/>
    </row>
    <row r="920" s="187" customFormat="1" ht="16.05" customHeight="1" spans="1:16">
      <c r="A920" s="241">
        <v>2130317</v>
      </c>
      <c r="B920" s="148" t="s">
        <v>790</v>
      </c>
      <c r="C920" s="222">
        <v>0</v>
      </c>
      <c r="D920" s="222">
        <v>0</v>
      </c>
      <c r="E920" s="222">
        <v>0</v>
      </c>
      <c r="F920" s="223">
        <f t="shared" si="75"/>
        <v>0</v>
      </c>
      <c r="G920" s="222">
        <f t="shared" si="76"/>
        <v>0</v>
      </c>
      <c r="H920" s="223">
        <f t="shared" si="77"/>
        <v>0</v>
      </c>
      <c r="I920" s="222">
        <f t="shared" si="79"/>
        <v>0</v>
      </c>
      <c r="J920" s="234">
        <v>0</v>
      </c>
      <c r="K920" s="235">
        <v>0</v>
      </c>
      <c r="L920" s="235">
        <v>0</v>
      </c>
      <c r="M920" s="222">
        <f t="shared" si="80"/>
        <v>0</v>
      </c>
      <c r="N920" s="223">
        <f t="shared" si="78"/>
        <v>0</v>
      </c>
      <c r="P920" s="194"/>
    </row>
    <row r="921" s="187" customFormat="1" ht="16.05" customHeight="1" spans="1:16">
      <c r="A921" s="241">
        <v>2130318</v>
      </c>
      <c r="B921" s="148" t="s">
        <v>791</v>
      </c>
      <c r="C921" s="222">
        <v>0</v>
      </c>
      <c r="D921" s="222">
        <v>0</v>
      </c>
      <c r="E921" s="222">
        <v>0</v>
      </c>
      <c r="F921" s="223">
        <f t="shared" si="75"/>
        <v>0</v>
      </c>
      <c r="G921" s="222">
        <f t="shared" si="76"/>
        <v>0</v>
      </c>
      <c r="H921" s="223">
        <f t="shared" si="77"/>
        <v>0</v>
      </c>
      <c r="I921" s="222">
        <f t="shared" si="79"/>
        <v>0</v>
      </c>
      <c r="J921" s="234">
        <v>0</v>
      </c>
      <c r="K921" s="235">
        <v>0</v>
      </c>
      <c r="L921" s="235">
        <v>0</v>
      </c>
      <c r="M921" s="222">
        <f t="shared" si="80"/>
        <v>0</v>
      </c>
      <c r="N921" s="223">
        <f t="shared" si="78"/>
        <v>0</v>
      </c>
      <c r="P921" s="194"/>
    </row>
    <row r="922" s="187" customFormat="1" ht="16.05" customHeight="1" spans="1:16">
      <c r="A922" s="241">
        <v>2130319</v>
      </c>
      <c r="B922" s="148" t="s">
        <v>792</v>
      </c>
      <c r="C922" s="222">
        <v>461</v>
      </c>
      <c r="D922" s="222">
        <v>3349.35</v>
      </c>
      <c r="E922" s="222">
        <v>273</v>
      </c>
      <c r="F922" s="223">
        <f t="shared" si="75"/>
        <v>8.15083523668772</v>
      </c>
      <c r="G922" s="222">
        <f t="shared" si="76"/>
        <v>-188</v>
      </c>
      <c r="H922" s="223">
        <f t="shared" si="77"/>
        <v>-40.7809110629067</v>
      </c>
      <c r="I922" s="222">
        <f t="shared" si="79"/>
        <v>1886</v>
      </c>
      <c r="J922" s="234">
        <v>0</v>
      </c>
      <c r="K922" s="235">
        <v>0</v>
      </c>
      <c r="L922" s="235">
        <v>1886</v>
      </c>
      <c r="M922" s="222">
        <f t="shared" si="80"/>
        <v>-1463.35</v>
      </c>
      <c r="N922" s="223">
        <f t="shared" si="78"/>
        <v>-43.6905668263991</v>
      </c>
      <c r="P922" s="194"/>
    </row>
    <row r="923" s="187" customFormat="1" ht="16.05" customHeight="1" spans="1:16">
      <c r="A923" s="241">
        <v>2130321</v>
      </c>
      <c r="B923" s="148" t="s">
        <v>793</v>
      </c>
      <c r="C923" s="222">
        <v>44</v>
      </c>
      <c r="D923" s="222">
        <v>360.67</v>
      </c>
      <c r="E923" s="222">
        <v>106</v>
      </c>
      <c r="F923" s="223">
        <f t="shared" si="75"/>
        <v>29.3897468600105</v>
      </c>
      <c r="G923" s="222">
        <f t="shared" si="76"/>
        <v>62</v>
      </c>
      <c r="H923" s="223">
        <f t="shared" si="77"/>
        <v>140.909090909091</v>
      </c>
      <c r="I923" s="222">
        <f t="shared" si="79"/>
        <v>370.06</v>
      </c>
      <c r="J923" s="234">
        <v>0</v>
      </c>
      <c r="K923" s="235">
        <v>48</v>
      </c>
      <c r="L923" s="235">
        <v>322.06</v>
      </c>
      <c r="M923" s="222">
        <f t="shared" si="80"/>
        <v>9.38999999999999</v>
      </c>
      <c r="N923" s="223">
        <f t="shared" si="78"/>
        <v>2.6034879529764</v>
      </c>
      <c r="P923" s="194"/>
    </row>
    <row r="924" s="187" customFormat="1" ht="16.05" customHeight="1" spans="1:16">
      <c r="A924" s="241">
        <v>2130322</v>
      </c>
      <c r="B924" s="148" t="s">
        <v>794</v>
      </c>
      <c r="C924" s="222">
        <v>0</v>
      </c>
      <c r="D924" s="222">
        <v>0</v>
      </c>
      <c r="E924" s="222">
        <v>0</v>
      </c>
      <c r="F924" s="223">
        <f t="shared" si="75"/>
        <v>0</v>
      </c>
      <c r="G924" s="222">
        <f t="shared" si="76"/>
        <v>0</v>
      </c>
      <c r="H924" s="223">
        <f t="shared" si="77"/>
        <v>0</v>
      </c>
      <c r="I924" s="222">
        <f t="shared" si="79"/>
        <v>0</v>
      </c>
      <c r="J924" s="234">
        <v>0</v>
      </c>
      <c r="K924" s="235">
        <v>0</v>
      </c>
      <c r="L924" s="235">
        <v>0</v>
      </c>
      <c r="M924" s="222">
        <f t="shared" si="80"/>
        <v>0</v>
      </c>
      <c r="N924" s="223">
        <f t="shared" si="78"/>
        <v>0</v>
      </c>
      <c r="P924" s="194"/>
    </row>
    <row r="925" s="187" customFormat="1" ht="16.05" customHeight="1" spans="1:16">
      <c r="A925" s="241">
        <v>2130333</v>
      </c>
      <c r="B925" s="148" t="s">
        <v>768</v>
      </c>
      <c r="C925" s="222">
        <v>0</v>
      </c>
      <c r="D925" s="222">
        <v>0</v>
      </c>
      <c r="E925" s="222">
        <v>0</v>
      </c>
      <c r="F925" s="223">
        <f t="shared" si="75"/>
        <v>0</v>
      </c>
      <c r="G925" s="222">
        <f t="shared" si="76"/>
        <v>0</v>
      </c>
      <c r="H925" s="223">
        <f t="shared" si="77"/>
        <v>0</v>
      </c>
      <c r="I925" s="222">
        <f t="shared" si="79"/>
        <v>0</v>
      </c>
      <c r="J925" s="234">
        <v>0</v>
      </c>
      <c r="K925" s="235">
        <v>0</v>
      </c>
      <c r="L925" s="235">
        <v>0</v>
      </c>
      <c r="M925" s="222">
        <f t="shared" si="80"/>
        <v>0</v>
      </c>
      <c r="N925" s="223">
        <f t="shared" si="78"/>
        <v>0</v>
      </c>
      <c r="P925" s="194"/>
    </row>
    <row r="926" s="187" customFormat="1" ht="16.05" customHeight="1" spans="1:16">
      <c r="A926" s="241">
        <v>2130334</v>
      </c>
      <c r="B926" s="148" t="s">
        <v>795</v>
      </c>
      <c r="C926" s="222">
        <v>103</v>
      </c>
      <c r="D926" s="222">
        <v>11.21</v>
      </c>
      <c r="E926" s="222">
        <v>0</v>
      </c>
      <c r="F926" s="223">
        <f t="shared" si="75"/>
        <v>0</v>
      </c>
      <c r="G926" s="222">
        <f t="shared" si="76"/>
        <v>-103</v>
      </c>
      <c r="H926" s="223">
        <f t="shared" si="77"/>
        <v>-100</v>
      </c>
      <c r="I926" s="222">
        <f t="shared" si="79"/>
        <v>149</v>
      </c>
      <c r="J926" s="234">
        <v>0</v>
      </c>
      <c r="K926" s="235">
        <v>69</v>
      </c>
      <c r="L926" s="235">
        <v>80</v>
      </c>
      <c r="M926" s="222">
        <f t="shared" si="80"/>
        <v>137.79</v>
      </c>
      <c r="N926" s="223">
        <f t="shared" si="78"/>
        <v>1229.17038358608</v>
      </c>
      <c r="P926" s="194"/>
    </row>
    <row r="927" s="187" customFormat="1" ht="16.05" customHeight="1" spans="1:16">
      <c r="A927" s="241">
        <v>2130335</v>
      </c>
      <c r="B927" s="148" t="s">
        <v>796</v>
      </c>
      <c r="C927" s="222">
        <v>0</v>
      </c>
      <c r="D927" s="222">
        <v>0</v>
      </c>
      <c r="E927" s="222">
        <v>0</v>
      </c>
      <c r="F927" s="223">
        <f t="shared" si="75"/>
        <v>0</v>
      </c>
      <c r="G927" s="222">
        <f t="shared" si="76"/>
        <v>0</v>
      </c>
      <c r="H927" s="223">
        <f t="shared" si="77"/>
        <v>0</v>
      </c>
      <c r="I927" s="222">
        <f t="shared" si="79"/>
        <v>0</v>
      </c>
      <c r="J927" s="234">
        <v>0</v>
      </c>
      <c r="K927" s="235">
        <v>0</v>
      </c>
      <c r="L927" s="235">
        <v>0</v>
      </c>
      <c r="M927" s="222">
        <f t="shared" si="80"/>
        <v>0</v>
      </c>
      <c r="N927" s="223">
        <f t="shared" si="78"/>
        <v>0</v>
      </c>
      <c r="P927" s="194"/>
    </row>
    <row r="928" s="187" customFormat="1" ht="16.05" customHeight="1" spans="1:16">
      <c r="A928" s="241">
        <v>2130336</v>
      </c>
      <c r="B928" s="148" t="s">
        <v>797</v>
      </c>
      <c r="C928" s="222">
        <v>0</v>
      </c>
      <c r="D928" s="222">
        <v>0</v>
      </c>
      <c r="E928" s="222">
        <v>0</v>
      </c>
      <c r="F928" s="223">
        <f t="shared" si="75"/>
        <v>0</v>
      </c>
      <c r="G928" s="222">
        <f t="shared" si="76"/>
        <v>0</v>
      </c>
      <c r="H928" s="223">
        <f t="shared" si="77"/>
        <v>0</v>
      </c>
      <c r="I928" s="222">
        <f t="shared" si="79"/>
        <v>0</v>
      </c>
      <c r="J928" s="234">
        <v>0</v>
      </c>
      <c r="K928" s="235">
        <v>0</v>
      </c>
      <c r="L928" s="235">
        <v>0</v>
      </c>
      <c r="M928" s="222">
        <f t="shared" si="80"/>
        <v>0</v>
      </c>
      <c r="N928" s="223">
        <f t="shared" si="78"/>
        <v>0</v>
      </c>
      <c r="P928" s="194"/>
    </row>
    <row r="929" s="187" customFormat="1" ht="16.05" customHeight="1" spans="1:16">
      <c r="A929" s="241">
        <v>2130337</v>
      </c>
      <c r="B929" s="148" t="s">
        <v>798</v>
      </c>
      <c r="C929" s="222">
        <v>0</v>
      </c>
      <c r="D929" s="222">
        <v>0</v>
      </c>
      <c r="E929" s="222">
        <v>0</v>
      </c>
      <c r="F929" s="223">
        <f t="shared" si="75"/>
        <v>0</v>
      </c>
      <c r="G929" s="222">
        <f t="shared" si="76"/>
        <v>0</v>
      </c>
      <c r="H929" s="223">
        <f t="shared" si="77"/>
        <v>0</v>
      </c>
      <c r="I929" s="222">
        <f t="shared" si="79"/>
        <v>0</v>
      </c>
      <c r="J929" s="234">
        <v>0</v>
      </c>
      <c r="K929" s="235">
        <v>0</v>
      </c>
      <c r="L929" s="235">
        <v>0</v>
      </c>
      <c r="M929" s="222">
        <f t="shared" si="80"/>
        <v>0</v>
      </c>
      <c r="N929" s="223">
        <f t="shared" si="78"/>
        <v>0</v>
      </c>
      <c r="P929" s="194"/>
    </row>
    <row r="930" s="187" customFormat="1" ht="16.05" customHeight="1" spans="1:16">
      <c r="A930" s="241">
        <v>2130399</v>
      </c>
      <c r="B930" s="148" t="s">
        <v>799</v>
      </c>
      <c r="C930" s="222">
        <v>0</v>
      </c>
      <c r="D930" s="222">
        <v>0</v>
      </c>
      <c r="E930" s="222">
        <v>0</v>
      </c>
      <c r="F930" s="223">
        <f t="shared" si="75"/>
        <v>0</v>
      </c>
      <c r="G930" s="222">
        <f t="shared" si="76"/>
        <v>0</v>
      </c>
      <c r="H930" s="223">
        <f t="shared" si="77"/>
        <v>0</v>
      </c>
      <c r="I930" s="222">
        <f t="shared" si="79"/>
        <v>9199.94</v>
      </c>
      <c r="J930" s="234">
        <v>0</v>
      </c>
      <c r="K930" s="235">
        <f>11577.84-2398</f>
        <v>9179.84</v>
      </c>
      <c r="L930" s="235">
        <v>20.1</v>
      </c>
      <c r="M930" s="222">
        <f t="shared" si="80"/>
        <v>9199.94</v>
      </c>
      <c r="N930" s="223">
        <f t="shared" si="78"/>
        <v>0</v>
      </c>
      <c r="P930" s="194"/>
    </row>
    <row r="931" s="190" customFormat="1" ht="16.05" customHeight="1" spans="1:30">
      <c r="A931" s="241">
        <v>21305</v>
      </c>
      <c r="B931" s="219" t="s">
        <v>800</v>
      </c>
      <c r="C931" s="222">
        <v>12900</v>
      </c>
      <c r="D931" s="222">
        <v>10774.65</v>
      </c>
      <c r="E931" s="222">
        <v>12297</v>
      </c>
      <c r="F931" s="223">
        <f t="shared" si="75"/>
        <v>114.128997229608</v>
      </c>
      <c r="G931" s="222">
        <f t="shared" si="76"/>
        <v>-603</v>
      </c>
      <c r="H931" s="223">
        <f t="shared" si="77"/>
        <v>-4.67441860465116</v>
      </c>
      <c r="I931" s="222">
        <f>SUM(J931:L931)</f>
        <v>10240.51</v>
      </c>
      <c r="J931" s="234">
        <v>3447.51</v>
      </c>
      <c r="K931" s="235">
        <f>SUM(K933:K941)</f>
        <v>6793</v>
      </c>
      <c r="L931" s="235">
        <v>0</v>
      </c>
      <c r="M931" s="222">
        <f t="shared" si="80"/>
        <v>-534.139999999999</v>
      </c>
      <c r="N931" s="223">
        <f t="shared" si="78"/>
        <v>-4.95737680574311</v>
      </c>
      <c r="O931" s="187"/>
      <c r="P931" s="194"/>
      <c r="Q931" s="187"/>
      <c r="R931" s="187"/>
      <c r="S931" s="187"/>
      <c r="T931" s="187"/>
      <c r="U931" s="187"/>
      <c r="V931" s="187"/>
      <c r="W931" s="187"/>
      <c r="X931" s="187"/>
      <c r="Y931" s="187"/>
      <c r="Z931" s="187"/>
      <c r="AA931" s="187"/>
      <c r="AB931" s="187"/>
      <c r="AC931" s="187"/>
      <c r="AD931" s="187"/>
    </row>
    <row r="932" s="187" customFormat="1" ht="16.05" customHeight="1" spans="1:16">
      <c r="A932" s="241">
        <v>2130501</v>
      </c>
      <c r="B932" s="148" t="s">
        <v>101</v>
      </c>
      <c r="C932" s="222">
        <v>398</v>
      </c>
      <c r="D932" s="222">
        <v>372.07</v>
      </c>
      <c r="E932" s="222">
        <v>346</v>
      </c>
      <c r="F932" s="223">
        <f t="shared" si="75"/>
        <v>92.9932539575886</v>
      </c>
      <c r="G932" s="222">
        <f t="shared" si="76"/>
        <v>-52</v>
      </c>
      <c r="H932" s="223">
        <f t="shared" si="77"/>
        <v>-13.0653266331658</v>
      </c>
      <c r="I932" s="222">
        <f t="shared" si="79"/>
        <v>393.24</v>
      </c>
      <c r="J932" s="234">
        <v>393.24</v>
      </c>
      <c r="K932" s="235">
        <v>0</v>
      </c>
      <c r="L932" s="235">
        <v>0</v>
      </c>
      <c r="M932" s="222">
        <f t="shared" si="80"/>
        <v>21.17</v>
      </c>
      <c r="N932" s="223">
        <f t="shared" si="78"/>
        <v>5.68978955572877</v>
      </c>
      <c r="P932" s="194"/>
    </row>
    <row r="933" s="187" customFormat="1" ht="16.05" customHeight="1" spans="1:16">
      <c r="A933" s="241">
        <v>2130502</v>
      </c>
      <c r="B933" s="148" t="s">
        <v>102</v>
      </c>
      <c r="C933" s="222">
        <v>0</v>
      </c>
      <c r="D933" s="222">
        <v>0</v>
      </c>
      <c r="E933" s="222">
        <v>0</v>
      </c>
      <c r="F933" s="223">
        <f t="shared" si="75"/>
        <v>0</v>
      </c>
      <c r="G933" s="222">
        <f t="shared" si="76"/>
        <v>0</v>
      </c>
      <c r="H933" s="223">
        <f t="shared" si="77"/>
        <v>0</v>
      </c>
      <c r="I933" s="222">
        <f t="shared" si="79"/>
        <v>0</v>
      </c>
      <c r="J933" s="234">
        <v>0</v>
      </c>
      <c r="K933" s="235">
        <v>0</v>
      </c>
      <c r="L933" s="235">
        <v>0</v>
      </c>
      <c r="M933" s="222">
        <f t="shared" si="80"/>
        <v>0</v>
      </c>
      <c r="N933" s="223">
        <f t="shared" si="78"/>
        <v>0</v>
      </c>
      <c r="P933" s="194"/>
    </row>
    <row r="934" s="187" customFormat="1" ht="16.05" customHeight="1" spans="1:16">
      <c r="A934" s="241">
        <v>2130503</v>
      </c>
      <c r="B934" s="148" t="s">
        <v>103</v>
      </c>
      <c r="C934" s="222">
        <v>0</v>
      </c>
      <c r="D934" s="222">
        <v>0</v>
      </c>
      <c r="E934" s="222">
        <v>0</v>
      </c>
      <c r="F934" s="223">
        <f t="shared" si="75"/>
        <v>0</v>
      </c>
      <c r="G934" s="222">
        <f t="shared" si="76"/>
        <v>0</v>
      </c>
      <c r="H934" s="223">
        <f t="shared" si="77"/>
        <v>0</v>
      </c>
      <c r="I934" s="222">
        <f t="shared" si="79"/>
        <v>0</v>
      </c>
      <c r="J934" s="234">
        <v>0</v>
      </c>
      <c r="K934" s="235">
        <v>0</v>
      </c>
      <c r="L934" s="235">
        <v>0</v>
      </c>
      <c r="M934" s="222">
        <f t="shared" si="80"/>
        <v>0</v>
      </c>
      <c r="N934" s="223">
        <f t="shared" si="78"/>
        <v>0</v>
      </c>
      <c r="P934" s="194"/>
    </row>
    <row r="935" s="187" customFormat="1" ht="16.05" customHeight="1" spans="1:16">
      <c r="A935" s="241">
        <v>2130504</v>
      </c>
      <c r="B935" s="148" t="s">
        <v>801</v>
      </c>
      <c r="C935" s="222">
        <v>4743</v>
      </c>
      <c r="D935" s="222">
        <v>2500</v>
      </c>
      <c r="E935" s="222">
        <v>3706</v>
      </c>
      <c r="F935" s="223">
        <f t="shared" si="75"/>
        <v>148.24</v>
      </c>
      <c r="G935" s="222">
        <f t="shared" si="76"/>
        <v>-1037</v>
      </c>
      <c r="H935" s="223">
        <f t="shared" si="77"/>
        <v>-21.8637992831541</v>
      </c>
      <c r="I935" s="222">
        <f t="shared" si="79"/>
        <v>2310</v>
      </c>
      <c r="J935" s="234">
        <v>2310</v>
      </c>
      <c r="K935" s="235">
        <v>0</v>
      </c>
      <c r="L935" s="235">
        <v>0</v>
      </c>
      <c r="M935" s="222">
        <f t="shared" si="80"/>
        <v>-190</v>
      </c>
      <c r="N935" s="223">
        <f t="shared" si="78"/>
        <v>-7.6</v>
      </c>
      <c r="P935" s="194"/>
    </row>
    <row r="936" s="187" customFormat="1" ht="16.05" customHeight="1" spans="1:16">
      <c r="A936" s="241">
        <v>2130505</v>
      </c>
      <c r="B936" s="148" t="s">
        <v>802</v>
      </c>
      <c r="C936" s="222">
        <v>6196</v>
      </c>
      <c r="D936" s="222">
        <v>7423</v>
      </c>
      <c r="E936" s="222">
        <v>6126</v>
      </c>
      <c r="F936" s="223">
        <f t="shared" si="75"/>
        <v>82.5272800754412</v>
      </c>
      <c r="G936" s="222">
        <f t="shared" si="76"/>
        <v>-70</v>
      </c>
      <c r="H936" s="223">
        <f t="shared" si="77"/>
        <v>-1.12976113621691</v>
      </c>
      <c r="I936" s="222">
        <f t="shared" si="79"/>
        <v>6793</v>
      </c>
      <c r="J936" s="234">
        <v>0</v>
      </c>
      <c r="K936" s="235">
        <v>6793</v>
      </c>
      <c r="L936" s="235">
        <v>0</v>
      </c>
      <c r="M936" s="222">
        <f t="shared" si="80"/>
        <v>-630</v>
      </c>
      <c r="N936" s="223">
        <f t="shared" si="78"/>
        <v>-8.48713458170551</v>
      </c>
      <c r="P936" s="194"/>
    </row>
    <row r="937" s="187" customFormat="1" ht="16.05" customHeight="1" spans="1:16">
      <c r="A937" s="241">
        <v>2130506</v>
      </c>
      <c r="B937" s="148" t="s">
        <v>803</v>
      </c>
      <c r="C937" s="222">
        <v>166</v>
      </c>
      <c r="D937" s="222">
        <v>0</v>
      </c>
      <c r="E937" s="222">
        <v>217</v>
      </c>
      <c r="F937" s="223">
        <f t="shared" si="75"/>
        <v>0</v>
      </c>
      <c r="G937" s="222">
        <f t="shared" si="76"/>
        <v>51</v>
      </c>
      <c r="H937" s="223">
        <f t="shared" si="77"/>
        <v>30.7228915662651</v>
      </c>
      <c r="I937" s="222">
        <f t="shared" si="79"/>
        <v>0</v>
      </c>
      <c r="J937" s="234">
        <v>0</v>
      </c>
      <c r="K937" s="235">
        <v>0</v>
      </c>
      <c r="L937" s="235">
        <v>0</v>
      </c>
      <c r="M937" s="222">
        <f t="shared" si="80"/>
        <v>0</v>
      </c>
      <c r="N937" s="223">
        <f t="shared" si="78"/>
        <v>0</v>
      </c>
      <c r="P937" s="194"/>
    </row>
    <row r="938" s="190" customFormat="1" ht="16.05" customHeight="1" spans="1:30">
      <c r="A938" s="241">
        <v>2130507</v>
      </c>
      <c r="B938" s="148" t="s">
        <v>804</v>
      </c>
      <c r="C938" s="222">
        <v>550</v>
      </c>
      <c r="D938" s="222">
        <v>0</v>
      </c>
      <c r="E938" s="222">
        <v>443</v>
      </c>
      <c r="F938" s="223">
        <f t="shared" si="75"/>
        <v>0</v>
      </c>
      <c r="G938" s="222">
        <f t="shared" si="76"/>
        <v>-107</v>
      </c>
      <c r="H938" s="223">
        <f t="shared" si="77"/>
        <v>-19.4545454545455</v>
      </c>
      <c r="I938" s="222">
        <f t="shared" si="79"/>
        <v>0</v>
      </c>
      <c r="J938" s="234">
        <v>0</v>
      </c>
      <c r="K938" s="235">
        <v>0</v>
      </c>
      <c r="L938" s="235">
        <v>0</v>
      </c>
      <c r="M938" s="222">
        <f t="shared" si="80"/>
        <v>0</v>
      </c>
      <c r="N938" s="223">
        <f t="shared" si="78"/>
        <v>0</v>
      </c>
      <c r="O938" s="187"/>
      <c r="P938" s="194"/>
      <c r="Q938" s="187"/>
      <c r="R938" s="187"/>
      <c r="S938" s="187"/>
      <c r="T938" s="187"/>
      <c r="U938" s="187"/>
      <c r="V938" s="187"/>
      <c r="W938" s="187"/>
      <c r="X938" s="187"/>
      <c r="Y938" s="187"/>
      <c r="Z938" s="187"/>
      <c r="AA938" s="187"/>
      <c r="AB938" s="187"/>
      <c r="AC938" s="187"/>
      <c r="AD938" s="187"/>
    </row>
    <row r="939" s="187" customFormat="1" ht="16.05" customHeight="1" spans="1:16">
      <c r="A939" s="241">
        <v>2130508</v>
      </c>
      <c r="B939" s="148" t="s">
        <v>805</v>
      </c>
      <c r="C939" s="222">
        <v>0</v>
      </c>
      <c r="D939" s="222">
        <v>0</v>
      </c>
      <c r="E939" s="222">
        <v>0</v>
      </c>
      <c r="F939" s="223">
        <f t="shared" si="75"/>
        <v>0</v>
      </c>
      <c r="G939" s="222">
        <f t="shared" si="76"/>
        <v>0</v>
      </c>
      <c r="H939" s="223">
        <f t="shared" si="77"/>
        <v>0</v>
      </c>
      <c r="I939" s="222">
        <f t="shared" si="79"/>
        <v>0</v>
      </c>
      <c r="J939" s="234">
        <v>0</v>
      </c>
      <c r="K939" s="235">
        <v>0</v>
      </c>
      <c r="L939" s="235">
        <v>0</v>
      </c>
      <c r="M939" s="222">
        <f t="shared" si="80"/>
        <v>0</v>
      </c>
      <c r="N939" s="223">
        <f t="shared" si="78"/>
        <v>0</v>
      </c>
      <c r="P939" s="194"/>
    </row>
    <row r="940" s="190" customFormat="1" ht="16.05" customHeight="1" spans="1:30">
      <c r="A940" s="241">
        <v>2130550</v>
      </c>
      <c r="B940" s="148" t="s">
        <v>110</v>
      </c>
      <c r="C940" s="222">
        <v>202</v>
      </c>
      <c r="D940" s="222">
        <v>79.58</v>
      </c>
      <c r="E940" s="222">
        <v>74</v>
      </c>
      <c r="F940" s="223">
        <f t="shared" si="75"/>
        <v>92.9881879869314</v>
      </c>
      <c r="G940" s="222">
        <f t="shared" si="76"/>
        <v>-128</v>
      </c>
      <c r="H940" s="223">
        <f t="shared" si="77"/>
        <v>-63.3663366336634</v>
      </c>
      <c r="I940" s="222">
        <f t="shared" si="79"/>
        <v>144.27</v>
      </c>
      <c r="J940" s="234">
        <v>144.27</v>
      </c>
      <c r="K940" s="235">
        <v>0</v>
      </c>
      <c r="L940" s="235">
        <v>0</v>
      </c>
      <c r="M940" s="222">
        <f t="shared" si="80"/>
        <v>64.69</v>
      </c>
      <c r="N940" s="223">
        <f t="shared" si="78"/>
        <v>81.2892686604675</v>
      </c>
      <c r="O940" s="187"/>
      <c r="P940" s="194"/>
      <c r="Q940" s="187"/>
      <c r="R940" s="187"/>
      <c r="S940" s="187"/>
      <c r="T940" s="187"/>
      <c r="U940" s="187"/>
      <c r="V940" s="187"/>
      <c r="W940" s="187"/>
      <c r="X940" s="187"/>
      <c r="Y940" s="187"/>
      <c r="Z940" s="187"/>
      <c r="AA940" s="187"/>
      <c r="AB940" s="187"/>
      <c r="AC940" s="187"/>
      <c r="AD940" s="187"/>
    </row>
    <row r="941" s="187" customFormat="1" ht="16.05" customHeight="1" spans="1:16">
      <c r="A941" s="241">
        <v>2130599</v>
      </c>
      <c r="B941" s="148" t="s">
        <v>806</v>
      </c>
      <c r="C941" s="222">
        <v>645</v>
      </c>
      <c r="D941" s="222">
        <v>400</v>
      </c>
      <c r="E941" s="222">
        <v>1385</v>
      </c>
      <c r="F941" s="223">
        <f t="shared" si="75"/>
        <v>346.25</v>
      </c>
      <c r="G941" s="222">
        <f t="shared" si="76"/>
        <v>740</v>
      </c>
      <c r="H941" s="223">
        <f t="shared" si="77"/>
        <v>114.728682170543</v>
      </c>
      <c r="I941" s="222">
        <f t="shared" si="79"/>
        <v>600</v>
      </c>
      <c r="J941" s="234">
        <v>600</v>
      </c>
      <c r="K941" s="235"/>
      <c r="L941" s="235">
        <v>0</v>
      </c>
      <c r="M941" s="222">
        <f>I941-D941</f>
        <v>200</v>
      </c>
      <c r="N941" s="223">
        <f t="shared" si="78"/>
        <v>50</v>
      </c>
      <c r="P941" s="194"/>
    </row>
    <row r="942" s="187" customFormat="1" ht="16.05" customHeight="1" spans="1:16">
      <c r="A942" s="241">
        <v>21307</v>
      </c>
      <c r="B942" s="219" t="s">
        <v>807</v>
      </c>
      <c r="C942" s="222">
        <v>3130</v>
      </c>
      <c r="D942" s="222">
        <v>2903.86</v>
      </c>
      <c r="E942" s="222">
        <v>594</v>
      </c>
      <c r="F942" s="223">
        <f t="shared" si="75"/>
        <v>20.4555316027632</v>
      </c>
      <c r="G942" s="222">
        <f t="shared" si="76"/>
        <v>-2536</v>
      </c>
      <c r="H942" s="223">
        <f t="shared" si="77"/>
        <v>-81.0223642172524</v>
      </c>
      <c r="I942" s="222">
        <v>6736.82</v>
      </c>
      <c r="J942" s="234">
        <v>0</v>
      </c>
      <c r="K942" s="235">
        <v>3470</v>
      </c>
      <c r="L942" s="235">
        <v>3266.82</v>
      </c>
      <c r="M942" s="222">
        <f t="shared" si="80"/>
        <v>3832.96</v>
      </c>
      <c r="N942" s="223">
        <f t="shared" si="78"/>
        <v>131.99534412816</v>
      </c>
      <c r="P942" s="194"/>
    </row>
    <row r="943" s="187" customFormat="1" ht="16.05" customHeight="1" spans="1:16">
      <c r="A943" s="241">
        <v>2130701</v>
      </c>
      <c r="B943" s="148" t="s">
        <v>808</v>
      </c>
      <c r="C943" s="222">
        <v>1825</v>
      </c>
      <c r="D943" s="222">
        <v>1670.46</v>
      </c>
      <c r="E943" s="222">
        <v>361</v>
      </c>
      <c r="F943" s="223">
        <f t="shared" si="75"/>
        <v>21.6108137878189</v>
      </c>
      <c r="G943" s="222">
        <f t="shared" si="76"/>
        <v>-1464</v>
      </c>
      <c r="H943" s="223">
        <f t="shared" si="77"/>
        <v>-80.2191780821918</v>
      </c>
      <c r="I943" s="222">
        <v>4862.52</v>
      </c>
      <c r="J943" s="234">
        <v>0</v>
      </c>
      <c r="K943" s="235">
        <v>2833</v>
      </c>
      <c r="L943" s="235">
        <v>2029.52</v>
      </c>
      <c r="M943" s="222">
        <f t="shared" si="80"/>
        <v>3192.06</v>
      </c>
      <c r="N943" s="223">
        <f t="shared" si="78"/>
        <v>191.088682159405</v>
      </c>
      <c r="P943" s="194"/>
    </row>
    <row r="944" s="187" customFormat="1" ht="16.05" customHeight="1" spans="1:16">
      <c r="A944" s="241">
        <v>2130704</v>
      </c>
      <c r="B944" s="148" t="s">
        <v>809</v>
      </c>
      <c r="C944" s="222">
        <v>0</v>
      </c>
      <c r="D944" s="222">
        <v>0</v>
      </c>
      <c r="E944" s="222">
        <v>0</v>
      </c>
      <c r="F944" s="223">
        <f t="shared" si="75"/>
        <v>0</v>
      </c>
      <c r="G944" s="222">
        <f t="shared" si="76"/>
        <v>0</v>
      </c>
      <c r="H944" s="223">
        <f t="shared" si="77"/>
        <v>0</v>
      </c>
      <c r="I944" s="222">
        <v>0</v>
      </c>
      <c r="J944" s="234">
        <v>0</v>
      </c>
      <c r="K944" s="235">
        <v>0</v>
      </c>
      <c r="L944" s="235">
        <v>0</v>
      </c>
      <c r="M944" s="222">
        <f t="shared" si="80"/>
        <v>0</v>
      </c>
      <c r="N944" s="223">
        <f t="shared" si="78"/>
        <v>0</v>
      </c>
      <c r="P944" s="194"/>
    </row>
    <row r="945" s="187" customFormat="1" ht="16.05" customHeight="1" spans="1:16">
      <c r="A945" s="241">
        <v>2130705</v>
      </c>
      <c r="B945" s="148" t="s">
        <v>810</v>
      </c>
      <c r="C945" s="222">
        <v>0</v>
      </c>
      <c r="D945" s="222">
        <v>0</v>
      </c>
      <c r="E945" s="222">
        <v>0</v>
      </c>
      <c r="F945" s="223">
        <f t="shared" si="75"/>
        <v>0</v>
      </c>
      <c r="G945" s="222">
        <f t="shared" si="76"/>
        <v>0</v>
      </c>
      <c r="H945" s="223">
        <f t="shared" si="77"/>
        <v>0</v>
      </c>
      <c r="I945" s="222">
        <v>0</v>
      </c>
      <c r="J945" s="234">
        <v>0</v>
      </c>
      <c r="K945" s="235">
        <v>0</v>
      </c>
      <c r="L945" s="235">
        <v>0</v>
      </c>
      <c r="M945" s="222">
        <f t="shared" si="80"/>
        <v>0</v>
      </c>
      <c r="N945" s="223">
        <f t="shared" si="78"/>
        <v>0</v>
      </c>
      <c r="P945" s="194"/>
    </row>
    <row r="946" s="187" customFormat="1" ht="16.05" customHeight="1" spans="1:16">
      <c r="A946" s="241">
        <v>2130706</v>
      </c>
      <c r="B946" s="148" t="s">
        <v>811</v>
      </c>
      <c r="C946" s="222">
        <v>650</v>
      </c>
      <c r="D946" s="222">
        <v>700</v>
      </c>
      <c r="E946" s="222">
        <v>0</v>
      </c>
      <c r="F946" s="223">
        <f t="shared" si="75"/>
        <v>0</v>
      </c>
      <c r="G946" s="222">
        <f t="shared" si="76"/>
        <v>-650</v>
      </c>
      <c r="H946" s="223">
        <f t="shared" si="77"/>
        <v>-100</v>
      </c>
      <c r="I946" s="222">
        <v>1050</v>
      </c>
      <c r="J946" s="234">
        <v>0</v>
      </c>
      <c r="K946" s="235">
        <v>0</v>
      </c>
      <c r="L946" s="235">
        <v>1050</v>
      </c>
      <c r="M946" s="222">
        <f t="shared" si="80"/>
        <v>350</v>
      </c>
      <c r="N946" s="223">
        <f t="shared" si="78"/>
        <v>50</v>
      </c>
      <c r="P946" s="194"/>
    </row>
    <row r="947" s="187" customFormat="1" ht="16.05" customHeight="1" spans="1:16">
      <c r="A947" s="241">
        <v>2130707</v>
      </c>
      <c r="B947" s="148" t="s">
        <v>812</v>
      </c>
      <c r="C947" s="222">
        <v>630</v>
      </c>
      <c r="D947" s="222">
        <v>505.5</v>
      </c>
      <c r="E947" s="222">
        <v>220</v>
      </c>
      <c r="F947" s="223">
        <f t="shared" si="75"/>
        <v>43.5212660731949</v>
      </c>
      <c r="G947" s="222">
        <f t="shared" si="76"/>
        <v>-410</v>
      </c>
      <c r="H947" s="223">
        <f t="shared" si="77"/>
        <v>-65.0793650793651</v>
      </c>
      <c r="I947" s="222">
        <v>773.8</v>
      </c>
      <c r="J947" s="234">
        <v>0</v>
      </c>
      <c r="K947" s="235">
        <v>600</v>
      </c>
      <c r="L947" s="235">
        <v>173.8</v>
      </c>
      <c r="M947" s="222">
        <f t="shared" si="80"/>
        <v>268.3</v>
      </c>
      <c r="N947" s="223">
        <f t="shared" si="78"/>
        <v>53.0761622156281</v>
      </c>
      <c r="P947" s="194"/>
    </row>
    <row r="948" s="187" customFormat="1" ht="16.05" customHeight="1" spans="1:16">
      <c r="A948" s="241">
        <v>2130799</v>
      </c>
      <c r="B948" s="148" t="s">
        <v>813</v>
      </c>
      <c r="C948" s="222">
        <v>25</v>
      </c>
      <c r="D948" s="222">
        <v>27.9</v>
      </c>
      <c r="E948" s="222">
        <v>13</v>
      </c>
      <c r="F948" s="223">
        <f t="shared" si="75"/>
        <v>46.5949820788531</v>
      </c>
      <c r="G948" s="222">
        <f t="shared" si="76"/>
        <v>-12</v>
      </c>
      <c r="H948" s="223">
        <f t="shared" si="77"/>
        <v>-48</v>
      </c>
      <c r="I948" s="222">
        <v>50.5</v>
      </c>
      <c r="J948" s="234">
        <v>0</v>
      </c>
      <c r="K948" s="235">
        <v>37</v>
      </c>
      <c r="L948" s="235">
        <v>13.5</v>
      </c>
      <c r="M948" s="222">
        <f t="shared" si="80"/>
        <v>22.6</v>
      </c>
      <c r="N948" s="223">
        <f t="shared" si="78"/>
        <v>81.0035842293907</v>
      </c>
      <c r="P948" s="194"/>
    </row>
    <row r="949" s="187" customFormat="1" ht="16.05" customHeight="1" spans="1:16">
      <c r="A949" s="241">
        <v>21308</v>
      </c>
      <c r="B949" s="219" t="s">
        <v>814</v>
      </c>
      <c r="C949" s="222">
        <v>1295</v>
      </c>
      <c r="D949" s="222">
        <v>60.98</v>
      </c>
      <c r="E949" s="222">
        <v>392</v>
      </c>
      <c r="F949" s="223">
        <f t="shared" si="75"/>
        <v>642.83371597245</v>
      </c>
      <c r="G949" s="222">
        <f t="shared" si="76"/>
        <v>-903</v>
      </c>
      <c r="H949" s="223">
        <f t="shared" si="77"/>
        <v>-69.7297297297297</v>
      </c>
      <c r="I949" s="222">
        <v>4301.49</v>
      </c>
      <c r="J949" s="234">
        <v>0</v>
      </c>
      <c r="K949" s="235">
        <v>2838</v>
      </c>
      <c r="L949" s="235">
        <v>1463.49</v>
      </c>
      <c r="M949" s="222">
        <f t="shared" si="80"/>
        <v>4240.51</v>
      </c>
      <c r="N949" s="223">
        <f t="shared" si="78"/>
        <v>6953.9357166284</v>
      </c>
      <c r="P949" s="194"/>
    </row>
    <row r="950" s="187" customFormat="1" ht="16.05" customHeight="1" spans="1:16">
      <c r="A950" s="241">
        <v>2130801</v>
      </c>
      <c r="B950" s="148" t="s">
        <v>815</v>
      </c>
      <c r="C950" s="222">
        <v>0</v>
      </c>
      <c r="D950" s="222">
        <v>0</v>
      </c>
      <c r="E950" s="222">
        <v>0</v>
      </c>
      <c r="F950" s="223">
        <f t="shared" si="75"/>
        <v>0</v>
      </c>
      <c r="G950" s="222">
        <f t="shared" si="76"/>
        <v>0</v>
      </c>
      <c r="H950" s="223">
        <f t="shared" si="77"/>
        <v>0</v>
      </c>
      <c r="I950" s="222">
        <v>0</v>
      </c>
      <c r="J950" s="234">
        <v>0</v>
      </c>
      <c r="K950" s="235">
        <v>0</v>
      </c>
      <c r="L950" s="235">
        <v>0</v>
      </c>
      <c r="M950" s="222">
        <f t="shared" si="80"/>
        <v>0</v>
      </c>
      <c r="N950" s="223">
        <f t="shared" si="78"/>
        <v>0</v>
      </c>
      <c r="P950" s="194"/>
    </row>
    <row r="951" s="187" customFormat="1" ht="16.05" customHeight="1" spans="1:16">
      <c r="A951" s="241">
        <v>2130802</v>
      </c>
      <c r="B951" s="148" t="s">
        <v>816</v>
      </c>
      <c r="C951" s="222">
        <v>0</v>
      </c>
      <c r="D951" s="222"/>
      <c r="E951" s="222"/>
      <c r="F951" s="223">
        <f t="shared" si="75"/>
        <v>0</v>
      </c>
      <c r="G951" s="222">
        <f t="shared" si="76"/>
        <v>0</v>
      </c>
      <c r="H951" s="223">
        <f t="shared" si="77"/>
        <v>0</v>
      </c>
      <c r="I951" s="222"/>
      <c r="J951" s="234"/>
      <c r="K951" s="235"/>
      <c r="L951" s="235"/>
      <c r="M951" s="222">
        <f t="shared" si="80"/>
        <v>0</v>
      </c>
      <c r="N951" s="223">
        <f t="shared" si="78"/>
        <v>0</v>
      </c>
      <c r="P951" s="194"/>
    </row>
    <row r="952" s="187" customFormat="1" ht="16.05" customHeight="1" spans="1:16">
      <c r="A952" s="241">
        <v>2130803</v>
      </c>
      <c r="B952" s="148" t="s">
        <v>817</v>
      </c>
      <c r="C952" s="222">
        <v>1229</v>
      </c>
      <c r="D952" s="222">
        <v>24.98</v>
      </c>
      <c r="E952" s="222">
        <v>370</v>
      </c>
      <c r="F952" s="223">
        <f t="shared" si="75"/>
        <v>1481.18494795837</v>
      </c>
      <c r="G952" s="222">
        <f t="shared" si="76"/>
        <v>-859</v>
      </c>
      <c r="H952" s="223">
        <f t="shared" si="77"/>
        <v>-69.8942229454841</v>
      </c>
      <c r="I952" s="222">
        <v>4220.68</v>
      </c>
      <c r="J952" s="234">
        <v>0</v>
      </c>
      <c r="K952" s="235">
        <v>2771</v>
      </c>
      <c r="L952" s="235">
        <v>1449.68</v>
      </c>
      <c r="M952" s="222">
        <f t="shared" si="80"/>
        <v>4195.7</v>
      </c>
      <c r="N952" s="223">
        <f t="shared" si="78"/>
        <v>16796.2369895917</v>
      </c>
      <c r="P952" s="194"/>
    </row>
    <row r="953" s="187" customFormat="1" ht="16.05" customHeight="1" spans="1:16">
      <c r="A953" s="241">
        <v>2130804</v>
      </c>
      <c r="B953" s="148" t="s">
        <v>818</v>
      </c>
      <c r="C953" s="222">
        <v>66</v>
      </c>
      <c r="D953" s="222">
        <v>36</v>
      </c>
      <c r="E953" s="222">
        <v>22</v>
      </c>
      <c r="F953" s="223">
        <f t="shared" si="75"/>
        <v>61.1111111111111</v>
      </c>
      <c r="G953" s="222">
        <f t="shared" si="76"/>
        <v>-44</v>
      </c>
      <c r="H953" s="223">
        <f t="shared" si="77"/>
        <v>-66.6666666666667</v>
      </c>
      <c r="I953" s="222">
        <v>80.81</v>
      </c>
      <c r="J953" s="234">
        <v>0</v>
      </c>
      <c r="K953" s="235">
        <v>67</v>
      </c>
      <c r="L953" s="235">
        <v>13.81</v>
      </c>
      <c r="M953" s="222">
        <f t="shared" si="80"/>
        <v>44.81</v>
      </c>
      <c r="N953" s="223">
        <f t="shared" si="78"/>
        <v>124.472222222222</v>
      </c>
      <c r="P953" s="194"/>
    </row>
    <row r="954" s="187" customFormat="1" ht="16.05" customHeight="1" spans="1:16">
      <c r="A954" s="241">
        <v>2130805</v>
      </c>
      <c r="B954" s="148" t="s">
        <v>819</v>
      </c>
      <c r="C954" s="222">
        <v>0</v>
      </c>
      <c r="D954" s="222">
        <v>0</v>
      </c>
      <c r="E954" s="222">
        <v>0</v>
      </c>
      <c r="F954" s="223">
        <f t="shared" si="75"/>
        <v>0</v>
      </c>
      <c r="G954" s="222">
        <f t="shared" si="76"/>
        <v>0</v>
      </c>
      <c r="H954" s="223">
        <f t="shared" si="77"/>
        <v>0</v>
      </c>
      <c r="I954" s="222">
        <v>0</v>
      </c>
      <c r="J954" s="234">
        <v>0</v>
      </c>
      <c r="K954" s="235">
        <v>0</v>
      </c>
      <c r="L954" s="235">
        <v>0</v>
      </c>
      <c r="M954" s="222">
        <f t="shared" si="80"/>
        <v>0</v>
      </c>
      <c r="N954" s="223">
        <f t="shared" si="78"/>
        <v>0</v>
      </c>
      <c r="P954" s="194"/>
    </row>
    <row r="955" s="187" customFormat="1" ht="16.05" customHeight="1" spans="1:16">
      <c r="A955" s="241">
        <v>2130899</v>
      </c>
      <c r="B955" s="148" t="s">
        <v>820</v>
      </c>
      <c r="C955" s="222">
        <v>0</v>
      </c>
      <c r="D955" s="222">
        <v>0</v>
      </c>
      <c r="E955" s="222">
        <v>0</v>
      </c>
      <c r="F955" s="223">
        <f t="shared" si="75"/>
        <v>0</v>
      </c>
      <c r="G955" s="222">
        <f t="shared" si="76"/>
        <v>0</v>
      </c>
      <c r="H955" s="223">
        <f t="shared" si="77"/>
        <v>0</v>
      </c>
      <c r="I955" s="222">
        <v>0</v>
      </c>
      <c r="J955" s="234">
        <v>0</v>
      </c>
      <c r="K955" s="235">
        <v>0</v>
      </c>
      <c r="L955" s="235">
        <v>0</v>
      </c>
      <c r="M955" s="222">
        <f t="shared" si="80"/>
        <v>0</v>
      </c>
      <c r="N955" s="223">
        <f t="shared" si="78"/>
        <v>0</v>
      </c>
      <c r="P955" s="194"/>
    </row>
    <row r="956" s="187" customFormat="1" ht="16.05" customHeight="1" spans="1:16">
      <c r="A956" s="241">
        <v>21309</v>
      </c>
      <c r="B956" s="219" t="s">
        <v>821</v>
      </c>
      <c r="C956" s="222">
        <v>6</v>
      </c>
      <c r="D956" s="222">
        <v>1.9</v>
      </c>
      <c r="E956" s="222">
        <v>0</v>
      </c>
      <c r="F956" s="223">
        <f t="shared" si="75"/>
        <v>0</v>
      </c>
      <c r="G956" s="222">
        <f t="shared" si="76"/>
        <v>-6</v>
      </c>
      <c r="H956" s="223">
        <f t="shared" si="77"/>
        <v>-100</v>
      </c>
      <c r="I956" s="222">
        <v>3.87</v>
      </c>
      <c r="J956" s="234">
        <v>0</v>
      </c>
      <c r="K956" s="235">
        <v>0</v>
      </c>
      <c r="L956" s="235">
        <v>3.87</v>
      </c>
      <c r="M956" s="222">
        <f t="shared" si="80"/>
        <v>1.97</v>
      </c>
      <c r="N956" s="223">
        <f t="shared" si="78"/>
        <v>103.684210526316</v>
      </c>
      <c r="P956" s="194"/>
    </row>
    <row r="957" s="187" customFormat="1" ht="16.05" customHeight="1" spans="1:16">
      <c r="A957" s="241">
        <v>2130901</v>
      </c>
      <c r="B957" s="148" t="s">
        <v>822</v>
      </c>
      <c r="C957" s="222">
        <v>0</v>
      </c>
      <c r="D957" s="222">
        <v>0</v>
      </c>
      <c r="E957" s="222">
        <v>0</v>
      </c>
      <c r="F957" s="223">
        <f t="shared" si="75"/>
        <v>0</v>
      </c>
      <c r="G957" s="222">
        <f t="shared" si="76"/>
        <v>0</v>
      </c>
      <c r="H957" s="223">
        <f t="shared" si="77"/>
        <v>0</v>
      </c>
      <c r="I957" s="222">
        <v>0</v>
      </c>
      <c r="J957" s="234">
        <v>0</v>
      </c>
      <c r="K957" s="235">
        <v>0</v>
      </c>
      <c r="L957" s="235">
        <v>0</v>
      </c>
      <c r="M957" s="222">
        <f t="shared" si="80"/>
        <v>0</v>
      </c>
      <c r="N957" s="223">
        <f t="shared" si="78"/>
        <v>0</v>
      </c>
      <c r="P957" s="194"/>
    </row>
    <row r="958" s="187" customFormat="1" ht="16.05" customHeight="1" spans="1:16">
      <c r="A958" s="241">
        <v>2130999</v>
      </c>
      <c r="B958" s="148" t="s">
        <v>823</v>
      </c>
      <c r="C958" s="222">
        <v>6</v>
      </c>
      <c r="D958" s="222">
        <v>1.9</v>
      </c>
      <c r="E958" s="222">
        <v>0</v>
      </c>
      <c r="F958" s="223">
        <f t="shared" si="75"/>
        <v>0</v>
      </c>
      <c r="G958" s="222">
        <f t="shared" si="76"/>
        <v>-6</v>
      </c>
      <c r="H958" s="223">
        <f t="shared" si="77"/>
        <v>-100</v>
      </c>
      <c r="I958" s="222">
        <v>3.87</v>
      </c>
      <c r="J958" s="234">
        <v>0</v>
      </c>
      <c r="K958" s="235">
        <v>0</v>
      </c>
      <c r="L958" s="235">
        <v>3.87</v>
      </c>
      <c r="M958" s="222">
        <f t="shared" si="80"/>
        <v>1.97</v>
      </c>
      <c r="N958" s="223">
        <f t="shared" si="78"/>
        <v>103.684210526316</v>
      </c>
      <c r="P958" s="194"/>
    </row>
    <row r="959" s="187" customFormat="1" ht="16.05" customHeight="1" spans="1:16">
      <c r="A959" s="241">
        <v>21399</v>
      </c>
      <c r="B959" s="219" t="s">
        <v>824</v>
      </c>
      <c r="C959" s="222">
        <v>466</v>
      </c>
      <c r="D959" s="222">
        <v>463.9</v>
      </c>
      <c r="E959" s="222">
        <v>216</v>
      </c>
      <c r="F959" s="223">
        <f t="shared" si="75"/>
        <v>46.5617589997844</v>
      </c>
      <c r="G959" s="222">
        <f t="shared" si="76"/>
        <v>-250</v>
      </c>
      <c r="H959" s="223">
        <f t="shared" si="77"/>
        <v>-53.6480686695279</v>
      </c>
      <c r="I959" s="222">
        <v>909.6</v>
      </c>
      <c r="J959" s="234">
        <v>0</v>
      </c>
      <c r="K959" s="235">
        <v>199.5</v>
      </c>
      <c r="L959" s="235">
        <v>710.1</v>
      </c>
      <c r="M959" s="222">
        <f t="shared" si="80"/>
        <v>445.7</v>
      </c>
      <c r="N959" s="223">
        <f t="shared" si="78"/>
        <v>96.07674067687</v>
      </c>
      <c r="P959" s="194"/>
    </row>
    <row r="960" s="187" customFormat="1" ht="16.05" customHeight="1" spans="1:16">
      <c r="A960" s="241">
        <v>2139901</v>
      </c>
      <c r="B960" s="148" t="s">
        <v>825</v>
      </c>
      <c r="C960" s="222">
        <v>0</v>
      </c>
      <c r="D960" s="222">
        <v>0</v>
      </c>
      <c r="E960" s="222">
        <v>0</v>
      </c>
      <c r="F960" s="223">
        <f t="shared" si="75"/>
        <v>0</v>
      </c>
      <c r="G960" s="222">
        <f t="shared" si="76"/>
        <v>0</v>
      </c>
      <c r="H960" s="223">
        <f t="shared" si="77"/>
        <v>0</v>
      </c>
      <c r="I960" s="222">
        <v>0</v>
      </c>
      <c r="J960" s="234">
        <v>0</v>
      </c>
      <c r="K960" s="235">
        <v>0</v>
      </c>
      <c r="L960" s="235">
        <v>0</v>
      </c>
      <c r="M960" s="222">
        <f t="shared" si="80"/>
        <v>0</v>
      </c>
      <c r="N960" s="223">
        <f t="shared" si="78"/>
        <v>0</v>
      </c>
      <c r="P960" s="194"/>
    </row>
    <row r="961" s="187" customFormat="1" ht="16.05" customHeight="1" spans="1:16">
      <c r="A961" s="241">
        <v>2139999</v>
      </c>
      <c r="B961" s="148" t="s">
        <v>826</v>
      </c>
      <c r="C961" s="222">
        <v>466</v>
      </c>
      <c r="D961" s="222">
        <v>463.9</v>
      </c>
      <c r="E961" s="222">
        <v>216</v>
      </c>
      <c r="F961" s="223">
        <f t="shared" si="75"/>
        <v>46.5617589997844</v>
      </c>
      <c r="G961" s="222">
        <f t="shared" si="76"/>
        <v>-250</v>
      </c>
      <c r="H961" s="223">
        <f t="shared" si="77"/>
        <v>-53.6480686695279</v>
      </c>
      <c r="I961" s="222">
        <v>909.6</v>
      </c>
      <c r="J961" s="234">
        <v>0</v>
      </c>
      <c r="K961" s="235">
        <v>199.5</v>
      </c>
      <c r="L961" s="235">
        <v>710.1</v>
      </c>
      <c r="M961" s="222">
        <f t="shared" si="80"/>
        <v>445.7</v>
      </c>
      <c r="N961" s="223">
        <f t="shared" si="78"/>
        <v>96.07674067687</v>
      </c>
      <c r="P961" s="194"/>
    </row>
    <row r="962" s="187" customFormat="1" ht="16.05" customHeight="1" spans="1:16">
      <c r="A962" s="241">
        <v>214</v>
      </c>
      <c r="B962" s="219" t="s">
        <v>827</v>
      </c>
      <c r="C962" s="222">
        <v>2425</v>
      </c>
      <c r="D962" s="222">
        <v>1181.03</v>
      </c>
      <c r="E962" s="222">
        <v>741</v>
      </c>
      <c r="F962" s="223">
        <f t="shared" si="75"/>
        <v>62.7418439836414</v>
      </c>
      <c r="G962" s="222">
        <f t="shared" si="76"/>
        <v>-1684</v>
      </c>
      <c r="H962" s="223">
        <f t="shared" si="77"/>
        <v>-69.4432989690722</v>
      </c>
      <c r="I962" s="222">
        <v>9913.08</v>
      </c>
      <c r="J962" s="234">
        <v>667.46</v>
      </c>
      <c r="K962" s="235">
        <v>513</v>
      </c>
      <c r="L962" s="235">
        <v>8732.62</v>
      </c>
      <c r="M962" s="222">
        <f t="shared" si="80"/>
        <v>8732.05</v>
      </c>
      <c r="N962" s="223">
        <f t="shared" si="78"/>
        <v>739.358864719778</v>
      </c>
      <c r="P962" s="194"/>
    </row>
    <row r="963" s="187" customFormat="1" ht="16.05" customHeight="1" spans="1:16">
      <c r="A963" s="241">
        <v>21401</v>
      </c>
      <c r="B963" s="219" t="s">
        <v>828</v>
      </c>
      <c r="C963" s="222">
        <v>2100</v>
      </c>
      <c r="D963" s="222">
        <v>1134.25</v>
      </c>
      <c r="E963" s="222">
        <v>741</v>
      </c>
      <c r="F963" s="223">
        <f t="shared" si="75"/>
        <v>65.3295128939828</v>
      </c>
      <c r="G963" s="222">
        <f t="shared" si="76"/>
        <v>-1359</v>
      </c>
      <c r="H963" s="223">
        <f t="shared" si="77"/>
        <v>-64.7142857142857</v>
      </c>
      <c r="I963" s="222">
        <v>5492.08</v>
      </c>
      <c r="J963" s="234">
        <v>667.46</v>
      </c>
      <c r="K963" s="235">
        <v>506</v>
      </c>
      <c r="L963" s="235">
        <v>4318.62</v>
      </c>
      <c r="M963" s="222">
        <f t="shared" si="80"/>
        <v>4357.83</v>
      </c>
      <c r="N963" s="223">
        <f t="shared" si="78"/>
        <v>384.203658805378</v>
      </c>
      <c r="P963" s="194"/>
    </row>
    <row r="964" s="187" customFormat="1" ht="16.05" customHeight="1" spans="1:16">
      <c r="A964" s="241">
        <v>2140101</v>
      </c>
      <c r="B964" s="148" t="s">
        <v>101</v>
      </c>
      <c r="C964" s="222">
        <v>115</v>
      </c>
      <c r="D964" s="222">
        <v>170.49</v>
      </c>
      <c r="E964" s="222">
        <v>181</v>
      </c>
      <c r="F964" s="223">
        <f t="shared" ref="F964:F1027" si="81">IFERROR((E964/D964*100),0)</f>
        <v>106.164584433105</v>
      </c>
      <c r="G964" s="222">
        <f t="shared" ref="G964:G1027" si="82">E964-C964</f>
        <v>66</v>
      </c>
      <c r="H964" s="223">
        <f t="shared" si="77"/>
        <v>57.3913043478261</v>
      </c>
      <c r="I964" s="222">
        <v>170.46</v>
      </c>
      <c r="J964" s="234">
        <v>170.46</v>
      </c>
      <c r="K964" s="235">
        <v>0</v>
      </c>
      <c r="L964" s="235">
        <v>0</v>
      </c>
      <c r="M964" s="222">
        <f t="shared" si="80"/>
        <v>-0.0300000000000011</v>
      </c>
      <c r="N964" s="223">
        <f t="shared" si="78"/>
        <v>-0.0175963399612887</v>
      </c>
      <c r="P964" s="194"/>
    </row>
    <row r="965" s="187" customFormat="1" ht="16.05" customHeight="1" spans="1:16">
      <c r="A965" s="241">
        <v>2140102</v>
      </c>
      <c r="B965" s="148" t="s">
        <v>102</v>
      </c>
      <c r="C965" s="222">
        <v>61</v>
      </c>
      <c r="D965" s="222">
        <v>20</v>
      </c>
      <c r="E965" s="222">
        <v>0</v>
      </c>
      <c r="F965" s="223">
        <f t="shared" si="81"/>
        <v>0</v>
      </c>
      <c r="G965" s="222">
        <f t="shared" si="82"/>
        <v>-61</v>
      </c>
      <c r="H965" s="223">
        <f t="shared" ref="H965:H1028" si="83">IFERROR((G965/C965*100),0)</f>
        <v>-100</v>
      </c>
      <c r="I965" s="222">
        <v>0</v>
      </c>
      <c r="J965" s="234">
        <v>0</v>
      </c>
      <c r="K965" s="235">
        <v>0</v>
      </c>
      <c r="L965" s="235">
        <v>0</v>
      </c>
      <c r="M965" s="222">
        <f t="shared" si="80"/>
        <v>-20</v>
      </c>
      <c r="N965" s="223">
        <f t="shared" ref="N965:N1028" si="84">IFERROR((M965/D965*100),0)</f>
        <v>-100</v>
      </c>
      <c r="P965" s="194"/>
    </row>
    <row r="966" s="187" customFormat="1" ht="16.05" customHeight="1" spans="1:16">
      <c r="A966" s="241">
        <v>2140103</v>
      </c>
      <c r="B966" s="148" t="s">
        <v>103</v>
      </c>
      <c r="C966" s="222">
        <v>0</v>
      </c>
      <c r="D966" s="222">
        <v>0</v>
      </c>
      <c r="E966" s="222">
        <v>0</v>
      </c>
      <c r="F966" s="223">
        <f t="shared" si="81"/>
        <v>0</v>
      </c>
      <c r="G966" s="222">
        <f t="shared" si="82"/>
        <v>0</v>
      </c>
      <c r="H966" s="223">
        <f t="shared" si="83"/>
        <v>0</v>
      </c>
      <c r="I966" s="222">
        <v>0</v>
      </c>
      <c r="J966" s="234">
        <v>0</v>
      </c>
      <c r="K966" s="235">
        <v>0</v>
      </c>
      <c r="L966" s="235">
        <v>0</v>
      </c>
      <c r="M966" s="222">
        <f t="shared" si="80"/>
        <v>0</v>
      </c>
      <c r="N966" s="223">
        <f t="shared" si="84"/>
        <v>0</v>
      </c>
      <c r="P966" s="194"/>
    </row>
    <row r="967" s="187" customFormat="1" ht="16.05" customHeight="1" spans="1:16">
      <c r="A967" s="241">
        <v>2140104</v>
      </c>
      <c r="B967" s="148" t="s">
        <v>829</v>
      </c>
      <c r="C967" s="222">
        <v>450</v>
      </c>
      <c r="D967" s="222">
        <v>77.51</v>
      </c>
      <c r="E967" s="222">
        <v>51</v>
      </c>
      <c r="F967" s="223">
        <f t="shared" si="81"/>
        <v>65.7979615533479</v>
      </c>
      <c r="G967" s="222">
        <f t="shared" si="82"/>
        <v>-399</v>
      </c>
      <c r="H967" s="223">
        <f t="shared" si="83"/>
        <v>-88.6666666666667</v>
      </c>
      <c r="I967" s="222">
        <v>3498</v>
      </c>
      <c r="J967" s="234">
        <v>0</v>
      </c>
      <c r="K967" s="235">
        <v>0</v>
      </c>
      <c r="L967" s="235">
        <v>3498</v>
      </c>
      <c r="M967" s="222">
        <f t="shared" si="80"/>
        <v>3420.49</v>
      </c>
      <c r="N967" s="223">
        <f t="shared" si="84"/>
        <v>4412.96606889433</v>
      </c>
      <c r="P967" s="194"/>
    </row>
    <row r="968" s="187" customFormat="1" ht="16.05" customHeight="1" spans="1:16">
      <c r="A968" s="241">
        <v>2140106</v>
      </c>
      <c r="B968" s="148" t="s">
        <v>830</v>
      </c>
      <c r="C968" s="222">
        <v>1039</v>
      </c>
      <c r="D968" s="222">
        <v>491</v>
      </c>
      <c r="E968" s="222">
        <v>76</v>
      </c>
      <c r="F968" s="223">
        <f t="shared" si="81"/>
        <v>15.4786150712831</v>
      </c>
      <c r="G968" s="222">
        <f t="shared" si="82"/>
        <v>-963</v>
      </c>
      <c r="H968" s="223">
        <f t="shared" si="83"/>
        <v>-92.6852743022137</v>
      </c>
      <c r="I968" s="222">
        <v>1326.62</v>
      </c>
      <c r="J968" s="234">
        <v>0</v>
      </c>
      <c r="K968" s="235">
        <v>506</v>
      </c>
      <c r="L968" s="235">
        <v>820.62</v>
      </c>
      <c r="M968" s="222">
        <f t="shared" si="80"/>
        <v>835.62</v>
      </c>
      <c r="N968" s="223">
        <f t="shared" si="84"/>
        <v>170.187372708758</v>
      </c>
      <c r="P968" s="194"/>
    </row>
    <row r="969" s="187" customFormat="1" ht="16.05" customHeight="1" spans="1:16">
      <c r="A969" s="241">
        <v>2140109</v>
      </c>
      <c r="B969" s="148" t="s">
        <v>831</v>
      </c>
      <c r="C969" s="222">
        <v>0</v>
      </c>
      <c r="D969" s="222">
        <v>0</v>
      </c>
      <c r="E969" s="222">
        <v>0</v>
      </c>
      <c r="F969" s="223">
        <f t="shared" si="81"/>
        <v>0</v>
      </c>
      <c r="G969" s="222">
        <f t="shared" si="82"/>
        <v>0</v>
      </c>
      <c r="H969" s="223">
        <f t="shared" si="83"/>
        <v>0</v>
      </c>
      <c r="I969" s="222">
        <v>0</v>
      </c>
      <c r="J969" s="234">
        <v>0</v>
      </c>
      <c r="K969" s="235">
        <v>0</v>
      </c>
      <c r="L969" s="235">
        <v>0</v>
      </c>
      <c r="M969" s="222">
        <f t="shared" si="80"/>
        <v>0</v>
      </c>
      <c r="N969" s="223">
        <f t="shared" si="84"/>
        <v>0</v>
      </c>
      <c r="P969" s="194"/>
    </row>
    <row r="970" s="187" customFormat="1" ht="16.05" customHeight="1" spans="1:16">
      <c r="A970" s="241">
        <v>2140110</v>
      </c>
      <c r="B970" s="148" t="s">
        <v>832</v>
      </c>
      <c r="C970" s="222">
        <v>0</v>
      </c>
      <c r="D970" s="222">
        <v>0</v>
      </c>
      <c r="E970" s="222">
        <v>0</v>
      </c>
      <c r="F970" s="223">
        <f t="shared" si="81"/>
        <v>0</v>
      </c>
      <c r="G970" s="222">
        <f t="shared" si="82"/>
        <v>0</v>
      </c>
      <c r="H970" s="223">
        <f t="shared" si="83"/>
        <v>0</v>
      </c>
      <c r="I970" s="222">
        <v>0</v>
      </c>
      <c r="J970" s="234">
        <v>0</v>
      </c>
      <c r="K970" s="235">
        <v>0</v>
      </c>
      <c r="L970" s="235">
        <v>0</v>
      </c>
      <c r="M970" s="222">
        <f t="shared" si="80"/>
        <v>0</v>
      </c>
      <c r="N970" s="223">
        <f t="shared" si="84"/>
        <v>0</v>
      </c>
      <c r="P970" s="194"/>
    </row>
    <row r="971" s="187" customFormat="1" ht="16.05" customHeight="1" spans="1:16">
      <c r="A971" s="241">
        <v>2140111</v>
      </c>
      <c r="B971" s="148" t="s">
        <v>833</v>
      </c>
      <c r="C971" s="222">
        <v>0</v>
      </c>
      <c r="D971" s="222">
        <v>0</v>
      </c>
      <c r="E971" s="222">
        <v>0</v>
      </c>
      <c r="F971" s="223">
        <f t="shared" si="81"/>
        <v>0</v>
      </c>
      <c r="G971" s="222">
        <f t="shared" si="82"/>
        <v>0</v>
      </c>
      <c r="H971" s="223">
        <f t="shared" si="83"/>
        <v>0</v>
      </c>
      <c r="I971" s="222">
        <v>0</v>
      </c>
      <c r="J971" s="234">
        <v>0</v>
      </c>
      <c r="K971" s="235">
        <v>0</v>
      </c>
      <c r="L971" s="235">
        <v>0</v>
      </c>
      <c r="M971" s="222">
        <f t="shared" si="80"/>
        <v>0</v>
      </c>
      <c r="N971" s="223">
        <f t="shared" si="84"/>
        <v>0</v>
      </c>
      <c r="P971" s="194"/>
    </row>
    <row r="972" s="187" customFormat="1" ht="16.05" customHeight="1" spans="1:16">
      <c r="A972" s="241">
        <v>2140112</v>
      </c>
      <c r="B972" s="148" t="s">
        <v>834</v>
      </c>
      <c r="C972" s="222">
        <v>435</v>
      </c>
      <c r="D972" s="222">
        <v>375.25</v>
      </c>
      <c r="E972" s="222">
        <v>433</v>
      </c>
      <c r="F972" s="223">
        <f t="shared" si="81"/>
        <v>115.389740173218</v>
      </c>
      <c r="G972" s="222">
        <f t="shared" si="82"/>
        <v>-2</v>
      </c>
      <c r="H972" s="223">
        <f t="shared" si="83"/>
        <v>-0.459770114942529</v>
      </c>
      <c r="I972" s="222">
        <v>497</v>
      </c>
      <c r="J972" s="234">
        <v>497</v>
      </c>
      <c r="K972" s="235">
        <v>0</v>
      </c>
      <c r="L972" s="235">
        <v>0</v>
      </c>
      <c r="M972" s="222">
        <f t="shared" si="80"/>
        <v>121.75</v>
      </c>
      <c r="N972" s="223">
        <f t="shared" si="84"/>
        <v>32.4450366422385</v>
      </c>
      <c r="P972" s="194"/>
    </row>
    <row r="973" s="187" customFormat="1" ht="16.05" customHeight="1" spans="1:16">
      <c r="A973" s="241">
        <v>2140114</v>
      </c>
      <c r="B973" s="148" t="s">
        <v>835</v>
      </c>
      <c r="C973" s="222">
        <v>0</v>
      </c>
      <c r="D973" s="222">
        <v>0</v>
      </c>
      <c r="E973" s="222">
        <v>0</v>
      </c>
      <c r="F973" s="223">
        <f t="shared" si="81"/>
        <v>0</v>
      </c>
      <c r="G973" s="222">
        <f t="shared" si="82"/>
        <v>0</v>
      </c>
      <c r="H973" s="223">
        <f t="shared" si="83"/>
        <v>0</v>
      </c>
      <c r="I973" s="222">
        <v>0</v>
      </c>
      <c r="J973" s="234">
        <v>0</v>
      </c>
      <c r="K973" s="235">
        <v>0</v>
      </c>
      <c r="L973" s="235">
        <v>0</v>
      </c>
      <c r="M973" s="222">
        <f t="shared" si="80"/>
        <v>0</v>
      </c>
      <c r="N973" s="223">
        <f t="shared" si="84"/>
        <v>0</v>
      </c>
      <c r="P973" s="194"/>
    </row>
    <row r="974" s="187" customFormat="1" ht="16.05" customHeight="1" spans="1:16">
      <c r="A974" s="241">
        <v>2140122</v>
      </c>
      <c r="B974" s="148" t="s">
        <v>836</v>
      </c>
      <c r="C974" s="222">
        <v>0</v>
      </c>
      <c r="D974" s="222">
        <v>0</v>
      </c>
      <c r="E974" s="222">
        <v>0</v>
      </c>
      <c r="F974" s="223">
        <f t="shared" si="81"/>
        <v>0</v>
      </c>
      <c r="G974" s="222">
        <f t="shared" si="82"/>
        <v>0</v>
      </c>
      <c r="H974" s="223">
        <f t="shared" si="83"/>
        <v>0</v>
      </c>
      <c r="I974" s="222">
        <v>0</v>
      </c>
      <c r="J974" s="234">
        <v>0</v>
      </c>
      <c r="K974" s="235">
        <v>0</v>
      </c>
      <c r="L974" s="235">
        <v>0</v>
      </c>
      <c r="M974" s="222">
        <f t="shared" ref="M974:M1037" si="85">I974-D974</f>
        <v>0</v>
      </c>
      <c r="N974" s="223">
        <f t="shared" si="84"/>
        <v>0</v>
      </c>
      <c r="P974" s="194"/>
    </row>
    <row r="975" s="187" customFormat="1" ht="16.05" customHeight="1" spans="1:16">
      <c r="A975" s="241">
        <v>2140123</v>
      </c>
      <c r="B975" s="148" t="s">
        <v>837</v>
      </c>
      <c r="C975" s="222">
        <v>0</v>
      </c>
      <c r="D975" s="222">
        <v>0</v>
      </c>
      <c r="E975" s="222">
        <v>0</v>
      </c>
      <c r="F975" s="223">
        <f t="shared" si="81"/>
        <v>0</v>
      </c>
      <c r="G975" s="222">
        <f t="shared" si="82"/>
        <v>0</v>
      </c>
      <c r="H975" s="223">
        <f t="shared" si="83"/>
        <v>0</v>
      </c>
      <c r="I975" s="222">
        <v>0</v>
      </c>
      <c r="J975" s="234">
        <v>0</v>
      </c>
      <c r="K975" s="235">
        <v>0</v>
      </c>
      <c r="L975" s="235">
        <v>0</v>
      </c>
      <c r="M975" s="222">
        <f t="shared" si="85"/>
        <v>0</v>
      </c>
      <c r="N975" s="223">
        <f t="shared" si="84"/>
        <v>0</v>
      </c>
      <c r="P975" s="194"/>
    </row>
    <row r="976" s="187" customFormat="1" ht="16.05" customHeight="1" spans="1:16">
      <c r="A976" s="241">
        <v>2140127</v>
      </c>
      <c r="B976" s="148" t="s">
        <v>838</v>
      </c>
      <c r="C976" s="222">
        <v>0</v>
      </c>
      <c r="D976" s="222">
        <v>0</v>
      </c>
      <c r="E976" s="222">
        <v>0</v>
      </c>
      <c r="F976" s="223">
        <f t="shared" si="81"/>
        <v>0</v>
      </c>
      <c r="G976" s="222">
        <f t="shared" si="82"/>
        <v>0</v>
      </c>
      <c r="H976" s="223">
        <f t="shared" si="83"/>
        <v>0</v>
      </c>
      <c r="I976" s="222">
        <v>0</v>
      </c>
      <c r="J976" s="234">
        <v>0</v>
      </c>
      <c r="K976" s="235">
        <v>0</v>
      </c>
      <c r="L976" s="235">
        <v>0</v>
      </c>
      <c r="M976" s="222">
        <f t="shared" si="85"/>
        <v>0</v>
      </c>
      <c r="N976" s="223">
        <f t="shared" si="84"/>
        <v>0</v>
      </c>
      <c r="P976" s="194"/>
    </row>
    <row r="977" s="187" customFormat="1" ht="16.05" customHeight="1" spans="1:16">
      <c r="A977" s="241">
        <v>2140128</v>
      </c>
      <c r="B977" s="148" t="s">
        <v>839</v>
      </c>
      <c r="C977" s="222">
        <v>0</v>
      </c>
      <c r="D977" s="222">
        <v>0</v>
      </c>
      <c r="E977" s="222">
        <v>0</v>
      </c>
      <c r="F977" s="223">
        <f t="shared" si="81"/>
        <v>0</v>
      </c>
      <c r="G977" s="222">
        <f t="shared" si="82"/>
        <v>0</v>
      </c>
      <c r="H977" s="223">
        <f t="shared" si="83"/>
        <v>0</v>
      </c>
      <c r="I977" s="222">
        <v>0</v>
      </c>
      <c r="J977" s="234">
        <v>0</v>
      </c>
      <c r="K977" s="235">
        <v>0</v>
      </c>
      <c r="L977" s="235">
        <v>0</v>
      </c>
      <c r="M977" s="222">
        <f t="shared" si="85"/>
        <v>0</v>
      </c>
      <c r="N977" s="223">
        <f t="shared" si="84"/>
        <v>0</v>
      </c>
      <c r="P977" s="194"/>
    </row>
    <row r="978" s="187" customFormat="1" ht="16.05" customHeight="1" spans="1:16">
      <c r="A978" s="241">
        <v>2140129</v>
      </c>
      <c r="B978" s="148" t="s">
        <v>840</v>
      </c>
      <c r="C978" s="222">
        <v>0</v>
      </c>
      <c r="D978" s="222">
        <v>0</v>
      </c>
      <c r="E978" s="222">
        <v>0</v>
      </c>
      <c r="F978" s="223">
        <f t="shared" si="81"/>
        <v>0</v>
      </c>
      <c r="G978" s="222">
        <f t="shared" si="82"/>
        <v>0</v>
      </c>
      <c r="H978" s="223">
        <f t="shared" si="83"/>
        <v>0</v>
      </c>
      <c r="I978" s="222">
        <v>0</v>
      </c>
      <c r="J978" s="234">
        <v>0</v>
      </c>
      <c r="K978" s="235">
        <v>0</v>
      </c>
      <c r="L978" s="235">
        <v>0</v>
      </c>
      <c r="M978" s="222">
        <f t="shared" si="85"/>
        <v>0</v>
      </c>
      <c r="N978" s="223">
        <f t="shared" si="84"/>
        <v>0</v>
      </c>
      <c r="P978" s="194"/>
    </row>
    <row r="979" s="187" customFormat="1" ht="16.05" customHeight="1" spans="1:16">
      <c r="A979" s="241">
        <v>2140130</v>
      </c>
      <c r="B979" s="148" t="s">
        <v>841</v>
      </c>
      <c r="C979" s="222">
        <v>0</v>
      </c>
      <c r="D979" s="222">
        <v>0</v>
      </c>
      <c r="E979" s="222">
        <v>0</v>
      </c>
      <c r="F979" s="223">
        <f t="shared" si="81"/>
        <v>0</v>
      </c>
      <c r="G979" s="222">
        <f t="shared" si="82"/>
        <v>0</v>
      </c>
      <c r="H979" s="223">
        <f t="shared" si="83"/>
        <v>0</v>
      </c>
      <c r="I979" s="222">
        <v>0</v>
      </c>
      <c r="J979" s="234">
        <v>0</v>
      </c>
      <c r="K979" s="235">
        <v>0</v>
      </c>
      <c r="L979" s="235">
        <v>0</v>
      </c>
      <c r="M979" s="222">
        <f t="shared" si="85"/>
        <v>0</v>
      </c>
      <c r="N979" s="223">
        <f t="shared" si="84"/>
        <v>0</v>
      </c>
      <c r="P979" s="194"/>
    </row>
    <row r="980" s="187" customFormat="1" ht="16.05" customHeight="1" spans="1:16">
      <c r="A980" s="241">
        <v>2140131</v>
      </c>
      <c r="B980" s="148" t="s">
        <v>842</v>
      </c>
      <c r="C980" s="222">
        <v>0</v>
      </c>
      <c r="D980" s="222">
        <v>0</v>
      </c>
      <c r="E980" s="222">
        <v>0</v>
      </c>
      <c r="F980" s="223">
        <f t="shared" si="81"/>
        <v>0</v>
      </c>
      <c r="G980" s="222">
        <f t="shared" si="82"/>
        <v>0</v>
      </c>
      <c r="H980" s="223">
        <f t="shared" si="83"/>
        <v>0</v>
      </c>
      <c r="I980" s="222">
        <v>0</v>
      </c>
      <c r="J980" s="234">
        <v>0</v>
      </c>
      <c r="K980" s="235">
        <v>0</v>
      </c>
      <c r="L980" s="235">
        <v>0</v>
      </c>
      <c r="M980" s="222">
        <f t="shared" si="85"/>
        <v>0</v>
      </c>
      <c r="N980" s="223">
        <f t="shared" si="84"/>
        <v>0</v>
      </c>
      <c r="P980" s="194"/>
    </row>
    <row r="981" s="187" customFormat="1" ht="16.05" customHeight="1" spans="1:16">
      <c r="A981" s="241">
        <v>2140133</v>
      </c>
      <c r="B981" s="148" t="s">
        <v>843</v>
      </c>
      <c r="C981" s="222">
        <v>0</v>
      </c>
      <c r="D981" s="222">
        <v>0</v>
      </c>
      <c r="E981" s="222">
        <v>0</v>
      </c>
      <c r="F981" s="223">
        <f t="shared" si="81"/>
        <v>0</v>
      </c>
      <c r="G981" s="222">
        <f t="shared" si="82"/>
        <v>0</v>
      </c>
      <c r="H981" s="223">
        <f t="shared" si="83"/>
        <v>0</v>
      </c>
      <c r="I981" s="222">
        <v>0</v>
      </c>
      <c r="J981" s="234">
        <v>0</v>
      </c>
      <c r="K981" s="235">
        <v>0</v>
      </c>
      <c r="L981" s="235">
        <v>0</v>
      </c>
      <c r="M981" s="222">
        <f t="shared" si="85"/>
        <v>0</v>
      </c>
      <c r="N981" s="223">
        <f t="shared" si="84"/>
        <v>0</v>
      </c>
      <c r="P981" s="194"/>
    </row>
    <row r="982" s="187" customFormat="1" ht="16.05" customHeight="1" spans="1:16">
      <c r="A982" s="241">
        <v>2140136</v>
      </c>
      <c r="B982" s="148" t="s">
        <v>844</v>
      </c>
      <c r="C982" s="222">
        <v>0</v>
      </c>
      <c r="D982" s="222">
        <v>0</v>
      </c>
      <c r="E982" s="222">
        <v>0</v>
      </c>
      <c r="F982" s="223">
        <f t="shared" si="81"/>
        <v>0</v>
      </c>
      <c r="G982" s="222">
        <f t="shared" si="82"/>
        <v>0</v>
      </c>
      <c r="H982" s="223">
        <f t="shared" si="83"/>
        <v>0</v>
      </c>
      <c r="I982" s="222">
        <v>0</v>
      </c>
      <c r="J982" s="234">
        <v>0</v>
      </c>
      <c r="K982" s="235">
        <v>0</v>
      </c>
      <c r="L982" s="235">
        <v>0</v>
      </c>
      <c r="M982" s="222">
        <f t="shared" si="85"/>
        <v>0</v>
      </c>
      <c r="N982" s="223">
        <f t="shared" si="84"/>
        <v>0</v>
      </c>
      <c r="P982" s="194"/>
    </row>
    <row r="983" s="187" customFormat="1" ht="16.05" customHeight="1" spans="1:16">
      <c r="A983" s="241">
        <v>2140138</v>
      </c>
      <c r="B983" s="148" t="s">
        <v>845</v>
      </c>
      <c r="C983" s="222">
        <v>0</v>
      </c>
      <c r="D983" s="222">
        <v>0</v>
      </c>
      <c r="E983" s="222">
        <v>0</v>
      </c>
      <c r="F983" s="223">
        <f t="shared" si="81"/>
        <v>0</v>
      </c>
      <c r="G983" s="222">
        <f t="shared" si="82"/>
        <v>0</v>
      </c>
      <c r="H983" s="223">
        <f t="shared" si="83"/>
        <v>0</v>
      </c>
      <c r="I983" s="222">
        <v>0</v>
      </c>
      <c r="J983" s="234">
        <v>0</v>
      </c>
      <c r="K983" s="235">
        <v>0</v>
      </c>
      <c r="L983" s="235">
        <v>0</v>
      </c>
      <c r="M983" s="222">
        <f t="shared" si="85"/>
        <v>0</v>
      </c>
      <c r="N983" s="223">
        <f t="shared" si="84"/>
        <v>0</v>
      </c>
      <c r="P983" s="194"/>
    </row>
    <row r="984" s="187" customFormat="1" ht="16.05" customHeight="1" spans="1:16">
      <c r="A984" s="241">
        <v>2140139</v>
      </c>
      <c r="B984" s="148" t="s">
        <v>846</v>
      </c>
      <c r="C984" s="222">
        <v>0</v>
      </c>
      <c r="D984" s="222"/>
      <c r="E984" s="222"/>
      <c r="F984" s="223">
        <f t="shared" si="81"/>
        <v>0</v>
      </c>
      <c r="G984" s="222">
        <f t="shared" si="82"/>
        <v>0</v>
      </c>
      <c r="H984" s="223">
        <f t="shared" si="83"/>
        <v>0</v>
      </c>
      <c r="I984" s="222"/>
      <c r="J984" s="234"/>
      <c r="K984" s="235"/>
      <c r="L984" s="235"/>
      <c r="M984" s="222">
        <f t="shared" si="85"/>
        <v>0</v>
      </c>
      <c r="N984" s="223">
        <f t="shared" si="84"/>
        <v>0</v>
      </c>
      <c r="P984" s="194"/>
    </row>
    <row r="985" s="187" customFormat="1" ht="16.05" customHeight="1" spans="1:16">
      <c r="A985" s="241">
        <v>2140199</v>
      </c>
      <c r="B985" s="148" t="s">
        <v>847</v>
      </c>
      <c r="C985" s="222">
        <v>0</v>
      </c>
      <c r="D985" s="222">
        <v>0</v>
      </c>
      <c r="E985" s="222">
        <v>0</v>
      </c>
      <c r="F985" s="223">
        <f t="shared" si="81"/>
        <v>0</v>
      </c>
      <c r="G985" s="222">
        <f t="shared" si="82"/>
        <v>0</v>
      </c>
      <c r="H985" s="223">
        <f t="shared" si="83"/>
        <v>0</v>
      </c>
      <c r="I985" s="222">
        <v>0</v>
      </c>
      <c r="J985" s="234">
        <v>0</v>
      </c>
      <c r="K985" s="235">
        <v>0</v>
      </c>
      <c r="L985" s="235">
        <v>0</v>
      </c>
      <c r="M985" s="222">
        <f t="shared" si="85"/>
        <v>0</v>
      </c>
      <c r="N985" s="223">
        <f t="shared" si="84"/>
        <v>0</v>
      </c>
      <c r="P985" s="194"/>
    </row>
    <row r="986" s="187" customFormat="1" ht="16.05" customHeight="1" spans="1:16">
      <c r="A986" s="241">
        <v>21402</v>
      </c>
      <c r="B986" s="219" t="s">
        <v>848</v>
      </c>
      <c r="C986" s="222">
        <v>0</v>
      </c>
      <c r="D986" s="222">
        <v>0</v>
      </c>
      <c r="E986" s="222">
        <v>0</v>
      </c>
      <c r="F986" s="223">
        <f t="shared" si="81"/>
        <v>0</v>
      </c>
      <c r="G986" s="222">
        <f t="shared" si="82"/>
        <v>0</v>
      </c>
      <c r="H986" s="223">
        <f t="shared" si="83"/>
        <v>0</v>
      </c>
      <c r="I986" s="222">
        <v>0</v>
      </c>
      <c r="J986" s="234">
        <v>0</v>
      </c>
      <c r="K986" s="235">
        <v>0</v>
      </c>
      <c r="L986" s="235">
        <v>0</v>
      </c>
      <c r="M986" s="222">
        <f t="shared" si="85"/>
        <v>0</v>
      </c>
      <c r="N986" s="223">
        <f t="shared" si="84"/>
        <v>0</v>
      </c>
      <c r="P986" s="194"/>
    </row>
    <row r="987" s="187" customFormat="1" ht="16.05" customHeight="1" spans="1:16">
      <c r="A987" s="241">
        <v>2140201</v>
      </c>
      <c r="B987" s="148" t="s">
        <v>101</v>
      </c>
      <c r="C987" s="222">
        <v>0</v>
      </c>
      <c r="D987" s="222">
        <v>0</v>
      </c>
      <c r="E987" s="222">
        <v>0</v>
      </c>
      <c r="F987" s="223">
        <f t="shared" si="81"/>
        <v>0</v>
      </c>
      <c r="G987" s="222">
        <f t="shared" si="82"/>
        <v>0</v>
      </c>
      <c r="H987" s="223">
        <f t="shared" si="83"/>
        <v>0</v>
      </c>
      <c r="I987" s="222">
        <v>0</v>
      </c>
      <c r="J987" s="234">
        <v>0</v>
      </c>
      <c r="K987" s="235">
        <v>0</v>
      </c>
      <c r="L987" s="235">
        <v>0</v>
      </c>
      <c r="M987" s="222">
        <f t="shared" si="85"/>
        <v>0</v>
      </c>
      <c r="N987" s="223">
        <f t="shared" si="84"/>
        <v>0</v>
      </c>
      <c r="P987" s="194"/>
    </row>
    <row r="988" s="187" customFormat="1" ht="16.05" customHeight="1" spans="1:16">
      <c r="A988" s="241">
        <v>2140202</v>
      </c>
      <c r="B988" s="148" t="s">
        <v>102</v>
      </c>
      <c r="C988" s="222">
        <v>0</v>
      </c>
      <c r="D988" s="222">
        <v>0</v>
      </c>
      <c r="E988" s="222">
        <v>0</v>
      </c>
      <c r="F988" s="223">
        <f t="shared" si="81"/>
        <v>0</v>
      </c>
      <c r="G988" s="222">
        <f t="shared" si="82"/>
        <v>0</v>
      </c>
      <c r="H988" s="223">
        <f t="shared" si="83"/>
        <v>0</v>
      </c>
      <c r="I988" s="222">
        <v>0</v>
      </c>
      <c r="J988" s="234">
        <v>0</v>
      </c>
      <c r="K988" s="235">
        <v>0</v>
      </c>
      <c r="L988" s="235">
        <v>0</v>
      </c>
      <c r="M988" s="222">
        <f t="shared" si="85"/>
        <v>0</v>
      </c>
      <c r="N988" s="223">
        <f t="shared" si="84"/>
        <v>0</v>
      </c>
      <c r="P988" s="194"/>
    </row>
    <row r="989" s="187" customFormat="1" ht="16.05" customHeight="1" spans="1:16">
      <c r="A989" s="241">
        <v>2140203</v>
      </c>
      <c r="B989" s="148" t="s">
        <v>103</v>
      </c>
      <c r="C989" s="222">
        <v>0</v>
      </c>
      <c r="D989" s="222">
        <v>0</v>
      </c>
      <c r="E989" s="222">
        <v>0</v>
      </c>
      <c r="F989" s="223">
        <f t="shared" si="81"/>
        <v>0</v>
      </c>
      <c r="G989" s="222">
        <f t="shared" si="82"/>
        <v>0</v>
      </c>
      <c r="H989" s="223">
        <f t="shared" si="83"/>
        <v>0</v>
      </c>
      <c r="I989" s="222">
        <v>0</v>
      </c>
      <c r="J989" s="234">
        <v>0</v>
      </c>
      <c r="K989" s="235">
        <v>0</v>
      </c>
      <c r="L989" s="235">
        <v>0</v>
      </c>
      <c r="M989" s="222">
        <f t="shared" si="85"/>
        <v>0</v>
      </c>
      <c r="N989" s="223">
        <f t="shared" si="84"/>
        <v>0</v>
      </c>
      <c r="P989" s="194"/>
    </row>
    <row r="990" s="187" customFormat="1" ht="16.05" customHeight="1" spans="1:16">
      <c r="A990" s="241">
        <v>2140204</v>
      </c>
      <c r="B990" s="148" t="s">
        <v>849</v>
      </c>
      <c r="C990" s="222">
        <v>0</v>
      </c>
      <c r="D990" s="222">
        <v>0</v>
      </c>
      <c r="E990" s="222">
        <v>0</v>
      </c>
      <c r="F990" s="223">
        <f t="shared" si="81"/>
        <v>0</v>
      </c>
      <c r="G990" s="222">
        <f t="shared" si="82"/>
        <v>0</v>
      </c>
      <c r="H990" s="223">
        <f t="shared" si="83"/>
        <v>0</v>
      </c>
      <c r="I990" s="222">
        <v>0</v>
      </c>
      <c r="J990" s="234">
        <v>0</v>
      </c>
      <c r="K990" s="235">
        <v>0</v>
      </c>
      <c r="L990" s="235">
        <v>0</v>
      </c>
      <c r="M990" s="222">
        <f t="shared" si="85"/>
        <v>0</v>
      </c>
      <c r="N990" s="223">
        <f t="shared" si="84"/>
        <v>0</v>
      </c>
      <c r="P990" s="194"/>
    </row>
    <row r="991" s="187" customFormat="1" ht="16.05" customHeight="1" spans="1:16">
      <c r="A991" s="241">
        <v>2140205</v>
      </c>
      <c r="B991" s="148" t="s">
        <v>850</v>
      </c>
      <c r="C991" s="222">
        <v>0</v>
      </c>
      <c r="D991" s="222">
        <v>0</v>
      </c>
      <c r="E991" s="222">
        <v>0</v>
      </c>
      <c r="F991" s="223">
        <f t="shared" si="81"/>
        <v>0</v>
      </c>
      <c r="G991" s="222">
        <f t="shared" si="82"/>
        <v>0</v>
      </c>
      <c r="H991" s="223">
        <f t="shared" si="83"/>
        <v>0</v>
      </c>
      <c r="I991" s="222">
        <v>0</v>
      </c>
      <c r="J991" s="234">
        <v>0</v>
      </c>
      <c r="K991" s="235">
        <v>0</v>
      </c>
      <c r="L991" s="235">
        <v>0</v>
      </c>
      <c r="M991" s="222">
        <f t="shared" si="85"/>
        <v>0</v>
      </c>
      <c r="N991" s="223">
        <f t="shared" si="84"/>
        <v>0</v>
      </c>
      <c r="P991" s="194"/>
    </row>
    <row r="992" s="187" customFormat="1" ht="16.05" customHeight="1" spans="1:16">
      <c r="A992" s="241">
        <v>2140206</v>
      </c>
      <c r="B992" s="148" t="s">
        <v>851</v>
      </c>
      <c r="C992" s="222">
        <v>0</v>
      </c>
      <c r="D992" s="222">
        <v>0</v>
      </c>
      <c r="E992" s="222">
        <v>0</v>
      </c>
      <c r="F992" s="223">
        <f t="shared" si="81"/>
        <v>0</v>
      </c>
      <c r="G992" s="222">
        <f t="shared" si="82"/>
        <v>0</v>
      </c>
      <c r="H992" s="223">
        <f t="shared" si="83"/>
        <v>0</v>
      </c>
      <c r="I992" s="222">
        <v>0</v>
      </c>
      <c r="J992" s="234">
        <v>0</v>
      </c>
      <c r="K992" s="235">
        <v>0</v>
      </c>
      <c r="L992" s="235">
        <v>0</v>
      </c>
      <c r="M992" s="222">
        <f t="shared" si="85"/>
        <v>0</v>
      </c>
      <c r="N992" s="223">
        <f t="shared" si="84"/>
        <v>0</v>
      </c>
      <c r="P992" s="194"/>
    </row>
    <row r="993" s="187" customFormat="1" ht="16.05" customHeight="1" spans="1:16">
      <c r="A993" s="241">
        <v>2140207</v>
      </c>
      <c r="B993" s="148" t="s">
        <v>852</v>
      </c>
      <c r="C993" s="222">
        <v>0</v>
      </c>
      <c r="D993" s="222">
        <v>0</v>
      </c>
      <c r="E993" s="222">
        <v>0</v>
      </c>
      <c r="F993" s="223">
        <f t="shared" si="81"/>
        <v>0</v>
      </c>
      <c r="G993" s="222">
        <f t="shared" si="82"/>
        <v>0</v>
      </c>
      <c r="H993" s="223">
        <f t="shared" si="83"/>
        <v>0</v>
      </c>
      <c r="I993" s="222">
        <v>0</v>
      </c>
      <c r="J993" s="234">
        <v>0</v>
      </c>
      <c r="K993" s="235">
        <v>0</v>
      </c>
      <c r="L993" s="235">
        <v>0</v>
      </c>
      <c r="M993" s="222">
        <f t="shared" si="85"/>
        <v>0</v>
      </c>
      <c r="N993" s="223">
        <f t="shared" si="84"/>
        <v>0</v>
      </c>
      <c r="P993" s="194"/>
    </row>
    <row r="994" s="187" customFormat="1" ht="16.05" customHeight="1" spans="1:16">
      <c r="A994" s="241">
        <v>2140208</v>
      </c>
      <c r="B994" s="148" t="s">
        <v>853</v>
      </c>
      <c r="C994" s="222">
        <v>0</v>
      </c>
      <c r="D994" s="222">
        <v>0</v>
      </c>
      <c r="E994" s="222">
        <v>0</v>
      </c>
      <c r="F994" s="223">
        <f t="shared" si="81"/>
        <v>0</v>
      </c>
      <c r="G994" s="222">
        <f t="shared" si="82"/>
        <v>0</v>
      </c>
      <c r="H994" s="223">
        <f t="shared" si="83"/>
        <v>0</v>
      </c>
      <c r="I994" s="222">
        <v>0</v>
      </c>
      <c r="J994" s="234">
        <v>0</v>
      </c>
      <c r="K994" s="235">
        <v>0</v>
      </c>
      <c r="L994" s="235">
        <v>0</v>
      </c>
      <c r="M994" s="222">
        <f t="shared" si="85"/>
        <v>0</v>
      </c>
      <c r="N994" s="223">
        <f t="shared" si="84"/>
        <v>0</v>
      </c>
      <c r="P994" s="194"/>
    </row>
    <row r="995" s="187" customFormat="1" ht="16.05" customHeight="1" spans="1:16">
      <c r="A995" s="241">
        <v>2140299</v>
      </c>
      <c r="B995" s="148" t="s">
        <v>854</v>
      </c>
      <c r="C995" s="222">
        <v>0</v>
      </c>
      <c r="D995" s="222">
        <v>0</v>
      </c>
      <c r="E995" s="222">
        <v>0</v>
      </c>
      <c r="F995" s="223">
        <f t="shared" si="81"/>
        <v>0</v>
      </c>
      <c r="G995" s="222">
        <f t="shared" si="82"/>
        <v>0</v>
      </c>
      <c r="H995" s="223">
        <f t="shared" si="83"/>
        <v>0</v>
      </c>
      <c r="I995" s="222">
        <v>0</v>
      </c>
      <c r="J995" s="234">
        <v>0</v>
      </c>
      <c r="K995" s="235">
        <v>0</v>
      </c>
      <c r="L995" s="235">
        <v>0</v>
      </c>
      <c r="M995" s="222">
        <f t="shared" si="85"/>
        <v>0</v>
      </c>
      <c r="N995" s="223">
        <f t="shared" si="84"/>
        <v>0</v>
      </c>
      <c r="P995" s="194"/>
    </row>
    <row r="996" s="187" customFormat="1" ht="16.05" customHeight="1" spans="1:16">
      <c r="A996" s="241">
        <v>21403</v>
      </c>
      <c r="B996" s="219" t="s">
        <v>855</v>
      </c>
      <c r="C996" s="222">
        <v>0</v>
      </c>
      <c r="D996" s="222">
        <v>0</v>
      </c>
      <c r="E996" s="222">
        <v>0</v>
      </c>
      <c r="F996" s="223">
        <f t="shared" si="81"/>
        <v>0</v>
      </c>
      <c r="G996" s="222">
        <f t="shared" si="82"/>
        <v>0</v>
      </c>
      <c r="H996" s="223">
        <f t="shared" si="83"/>
        <v>0</v>
      </c>
      <c r="I996" s="222">
        <v>0</v>
      </c>
      <c r="J996" s="234">
        <v>0</v>
      </c>
      <c r="K996" s="235">
        <v>0</v>
      </c>
      <c r="L996" s="235">
        <v>0</v>
      </c>
      <c r="M996" s="222">
        <f t="shared" si="85"/>
        <v>0</v>
      </c>
      <c r="N996" s="223">
        <f t="shared" si="84"/>
        <v>0</v>
      </c>
      <c r="P996" s="194"/>
    </row>
    <row r="997" s="187" customFormat="1" ht="16.05" customHeight="1" spans="1:16">
      <c r="A997" s="241">
        <v>2140301</v>
      </c>
      <c r="B997" s="148" t="s">
        <v>101</v>
      </c>
      <c r="C997" s="222">
        <v>0</v>
      </c>
      <c r="D997" s="222">
        <v>0</v>
      </c>
      <c r="E997" s="222">
        <v>0</v>
      </c>
      <c r="F997" s="223">
        <f t="shared" si="81"/>
        <v>0</v>
      </c>
      <c r="G997" s="222">
        <f t="shared" si="82"/>
        <v>0</v>
      </c>
      <c r="H997" s="223">
        <f t="shared" si="83"/>
        <v>0</v>
      </c>
      <c r="I997" s="222">
        <v>0</v>
      </c>
      <c r="J997" s="234">
        <v>0</v>
      </c>
      <c r="K997" s="235">
        <v>0</v>
      </c>
      <c r="L997" s="235">
        <v>0</v>
      </c>
      <c r="M997" s="222">
        <f t="shared" si="85"/>
        <v>0</v>
      </c>
      <c r="N997" s="223">
        <f t="shared" si="84"/>
        <v>0</v>
      </c>
      <c r="P997" s="194"/>
    </row>
    <row r="998" s="187" customFormat="1" ht="16.05" customHeight="1" spans="1:16">
      <c r="A998" s="241">
        <v>2140302</v>
      </c>
      <c r="B998" s="148" t="s">
        <v>102</v>
      </c>
      <c r="C998" s="222">
        <v>0</v>
      </c>
      <c r="D998" s="222">
        <v>0</v>
      </c>
      <c r="E998" s="222">
        <v>0</v>
      </c>
      <c r="F998" s="223">
        <f t="shared" si="81"/>
        <v>0</v>
      </c>
      <c r="G998" s="222">
        <f t="shared" si="82"/>
        <v>0</v>
      </c>
      <c r="H998" s="223">
        <f t="shared" si="83"/>
        <v>0</v>
      </c>
      <c r="I998" s="222">
        <v>0</v>
      </c>
      <c r="J998" s="234">
        <v>0</v>
      </c>
      <c r="K998" s="235">
        <v>0</v>
      </c>
      <c r="L998" s="235">
        <v>0</v>
      </c>
      <c r="M998" s="222">
        <f t="shared" si="85"/>
        <v>0</v>
      </c>
      <c r="N998" s="223">
        <f t="shared" si="84"/>
        <v>0</v>
      </c>
      <c r="P998" s="194"/>
    </row>
    <row r="999" s="187" customFormat="1" ht="16.05" customHeight="1" spans="1:16">
      <c r="A999" s="241">
        <v>2140303</v>
      </c>
      <c r="B999" s="148" t="s">
        <v>103</v>
      </c>
      <c r="C999" s="222">
        <v>0</v>
      </c>
      <c r="D999" s="222">
        <v>0</v>
      </c>
      <c r="E999" s="222">
        <v>0</v>
      </c>
      <c r="F999" s="223">
        <f t="shared" si="81"/>
        <v>0</v>
      </c>
      <c r="G999" s="222">
        <f t="shared" si="82"/>
        <v>0</v>
      </c>
      <c r="H999" s="223">
        <f t="shared" si="83"/>
        <v>0</v>
      </c>
      <c r="I999" s="222">
        <v>0</v>
      </c>
      <c r="J999" s="234">
        <v>0</v>
      </c>
      <c r="K999" s="235">
        <v>0</v>
      </c>
      <c r="L999" s="235">
        <v>0</v>
      </c>
      <c r="M999" s="222">
        <f t="shared" si="85"/>
        <v>0</v>
      </c>
      <c r="N999" s="223">
        <f t="shared" si="84"/>
        <v>0</v>
      </c>
      <c r="P999" s="194"/>
    </row>
    <row r="1000" s="187" customFormat="1" ht="16.05" customHeight="1" spans="1:16">
      <c r="A1000" s="241">
        <v>2140304</v>
      </c>
      <c r="B1000" s="148" t="s">
        <v>856</v>
      </c>
      <c r="C1000" s="222">
        <v>0</v>
      </c>
      <c r="D1000" s="222">
        <v>0</v>
      </c>
      <c r="E1000" s="222">
        <v>0</v>
      </c>
      <c r="F1000" s="223">
        <f t="shared" si="81"/>
        <v>0</v>
      </c>
      <c r="G1000" s="222">
        <f t="shared" si="82"/>
        <v>0</v>
      </c>
      <c r="H1000" s="223">
        <f t="shared" si="83"/>
        <v>0</v>
      </c>
      <c r="I1000" s="222">
        <v>0</v>
      </c>
      <c r="J1000" s="234">
        <v>0</v>
      </c>
      <c r="K1000" s="235">
        <v>0</v>
      </c>
      <c r="L1000" s="235">
        <v>0</v>
      </c>
      <c r="M1000" s="222">
        <f t="shared" si="85"/>
        <v>0</v>
      </c>
      <c r="N1000" s="223">
        <f t="shared" si="84"/>
        <v>0</v>
      </c>
      <c r="P1000" s="194"/>
    </row>
    <row r="1001" s="187" customFormat="1" ht="16.05" customHeight="1" spans="1:16">
      <c r="A1001" s="241">
        <v>2140305</v>
      </c>
      <c r="B1001" s="148" t="s">
        <v>857</v>
      </c>
      <c r="C1001" s="222">
        <v>0</v>
      </c>
      <c r="D1001" s="222">
        <v>0</v>
      </c>
      <c r="E1001" s="222">
        <v>0</v>
      </c>
      <c r="F1001" s="223">
        <f t="shared" si="81"/>
        <v>0</v>
      </c>
      <c r="G1001" s="222">
        <f t="shared" si="82"/>
        <v>0</v>
      </c>
      <c r="H1001" s="223">
        <f t="shared" si="83"/>
        <v>0</v>
      </c>
      <c r="I1001" s="222">
        <v>0</v>
      </c>
      <c r="J1001" s="234">
        <v>0</v>
      </c>
      <c r="K1001" s="235">
        <v>0</v>
      </c>
      <c r="L1001" s="235">
        <v>0</v>
      </c>
      <c r="M1001" s="222">
        <f t="shared" si="85"/>
        <v>0</v>
      </c>
      <c r="N1001" s="223">
        <f t="shared" si="84"/>
        <v>0</v>
      </c>
      <c r="P1001" s="194"/>
    </row>
    <row r="1002" s="187" customFormat="1" ht="16.05" customHeight="1" spans="1:16">
      <c r="A1002" s="241">
        <v>2140306</v>
      </c>
      <c r="B1002" s="148" t="s">
        <v>858</v>
      </c>
      <c r="C1002" s="222">
        <v>0</v>
      </c>
      <c r="D1002" s="222">
        <v>0</v>
      </c>
      <c r="E1002" s="222">
        <v>0</v>
      </c>
      <c r="F1002" s="223">
        <f t="shared" si="81"/>
        <v>0</v>
      </c>
      <c r="G1002" s="222">
        <f t="shared" si="82"/>
        <v>0</v>
      </c>
      <c r="H1002" s="223">
        <f t="shared" si="83"/>
        <v>0</v>
      </c>
      <c r="I1002" s="222">
        <v>0</v>
      </c>
      <c r="J1002" s="234">
        <v>0</v>
      </c>
      <c r="K1002" s="235">
        <v>0</v>
      </c>
      <c r="L1002" s="235">
        <v>0</v>
      </c>
      <c r="M1002" s="222">
        <f t="shared" si="85"/>
        <v>0</v>
      </c>
      <c r="N1002" s="223">
        <f t="shared" si="84"/>
        <v>0</v>
      </c>
      <c r="P1002" s="194"/>
    </row>
    <row r="1003" s="187" customFormat="1" ht="16.05" customHeight="1" spans="1:16">
      <c r="A1003" s="241">
        <v>2140307</v>
      </c>
      <c r="B1003" s="148" t="s">
        <v>859</v>
      </c>
      <c r="C1003" s="222">
        <v>0</v>
      </c>
      <c r="D1003" s="222">
        <v>0</v>
      </c>
      <c r="E1003" s="222">
        <v>0</v>
      </c>
      <c r="F1003" s="223">
        <f t="shared" si="81"/>
        <v>0</v>
      </c>
      <c r="G1003" s="222">
        <f t="shared" si="82"/>
        <v>0</v>
      </c>
      <c r="H1003" s="223">
        <f t="shared" si="83"/>
        <v>0</v>
      </c>
      <c r="I1003" s="222">
        <v>0</v>
      </c>
      <c r="J1003" s="234">
        <v>0</v>
      </c>
      <c r="K1003" s="235">
        <v>0</v>
      </c>
      <c r="L1003" s="235">
        <v>0</v>
      </c>
      <c r="M1003" s="222">
        <f t="shared" si="85"/>
        <v>0</v>
      </c>
      <c r="N1003" s="223">
        <f t="shared" si="84"/>
        <v>0</v>
      </c>
      <c r="P1003" s="194"/>
    </row>
    <row r="1004" s="187" customFormat="1" ht="16.05" customHeight="1" spans="1:16">
      <c r="A1004" s="241">
        <v>2140308</v>
      </c>
      <c r="B1004" s="148" t="s">
        <v>860</v>
      </c>
      <c r="C1004" s="222">
        <v>0</v>
      </c>
      <c r="D1004" s="222">
        <v>0</v>
      </c>
      <c r="E1004" s="222">
        <v>0</v>
      </c>
      <c r="F1004" s="223">
        <f t="shared" si="81"/>
        <v>0</v>
      </c>
      <c r="G1004" s="222">
        <f t="shared" si="82"/>
        <v>0</v>
      </c>
      <c r="H1004" s="223">
        <f t="shared" si="83"/>
        <v>0</v>
      </c>
      <c r="I1004" s="222">
        <v>0</v>
      </c>
      <c r="J1004" s="234">
        <v>0</v>
      </c>
      <c r="K1004" s="235">
        <v>0</v>
      </c>
      <c r="L1004" s="235">
        <v>0</v>
      </c>
      <c r="M1004" s="222">
        <f t="shared" si="85"/>
        <v>0</v>
      </c>
      <c r="N1004" s="223">
        <f t="shared" si="84"/>
        <v>0</v>
      </c>
      <c r="P1004" s="194"/>
    </row>
    <row r="1005" s="187" customFormat="1" ht="16.05" customHeight="1" spans="1:16">
      <c r="A1005" s="241">
        <v>2140399</v>
      </c>
      <c r="B1005" s="148" t="s">
        <v>861</v>
      </c>
      <c r="C1005" s="222">
        <v>0</v>
      </c>
      <c r="D1005" s="222">
        <v>0</v>
      </c>
      <c r="E1005" s="222">
        <v>0</v>
      </c>
      <c r="F1005" s="223">
        <f t="shared" si="81"/>
        <v>0</v>
      </c>
      <c r="G1005" s="222">
        <f t="shared" si="82"/>
        <v>0</v>
      </c>
      <c r="H1005" s="223">
        <f t="shared" si="83"/>
        <v>0</v>
      </c>
      <c r="I1005" s="222">
        <v>0</v>
      </c>
      <c r="J1005" s="234">
        <v>0</v>
      </c>
      <c r="K1005" s="235">
        <v>0</v>
      </c>
      <c r="L1005" s="235">
        <v>0</v>
      </c>
      <c r="M1005" s="222">
        <f t="shared" si="85"/>
        <v>0</v>
      </c>
      <c r="N1005" s="223">
        <f t="shared" si="84"/>
        <v>0</v>
      </c>
      <c r="P1005" s="194"/>
    </row>
    <row r="1006" s="187" customFormat="1" ht="16.05" customHeight="1" spans="1:16">
      <c r="A1006" s="241">
        <v>21404</v>
      </c>
      <c r="B1006" s="219" t="s">
        <v>862</v>
      </c>
      <c r="C1006" s="222">
        <v>0</v>
      </c>
      <c r="D1006" s="222"/>
      <c r="E1006" s="222"/>
      <c r="F1006" s="223">
        <f t="shared" si="81"/>
        <v>0</v>
      </c>
      <c r="G1006" s="222">
        <f t="shared" si="82"/>
        <v>0</v>
      </c>
      <c r="H1006" s="223">
        <f t="shared" si="83"/>
        <v>0</v>
      </c>
      <c r="I1006" s="222"/>
      <c r="J1006" s="234"/>
      <c r="K1006" s="235"/>
      <c r="L1006" s="235"/>
      <c r="M1006" s="222">
        <f t="shared" si="85"/>
        <v>0</v>
      </c>
      <c r="N1006" s="223">
        <f t="shared" si="84"/>
        <v>0</v>
      </c>
      <c r="P1006" s="194"/>
    </row>
    <row r="1007" s="187" customFormat="1" ht="16.05" customHeight="1" spans="1:16">
      <c r="A1007" s="241">
        <v>2140401</v>
      </c>
      <c r="B1007" s="148" t="s">
        <v>863</v>
      </c>
      <c r="C1007" s="222">
        <v>0</v>
      </c>
      <c r="D1007" s="222"/>
      <c r="E1007" s="222"/>
      <c r="F1007" s="223">
        <f t="shared" si="81"/>
        <v>0</v>
      </c>
      <c r="G1007" s="222">
        <f t="shared" si="82"/>
        <v>0</v>
      </c>
      <c r="H1007" s="223">
        <f t="shared" si="83"/>
        <v>0</v>
      </c>
      <c r="I1007" s="222"/>
      <c r="J1007" s="234"/>
      <c r="K1007" s="235"/>
      <c r="L1007" s="235"/>
      <c r="M1007" s="222">
        <f t="shared" si="85"/>
        <v>0</v>
      </c>
      <c r="N1007" s="223">
        <f t="shared" si="84"/>
        <v>0</v>
      </c>
      <c r="P1007" s="194"/>
    </row>
    <row r="1008" s="187" customFormat="1" ht="16.05" customHeight="1" spans="1:16">
      <c r="A1008" s="241">
        <v>2140402</v>
      </c>
      <c r="B1008" s="148" t="s">
        <v>864</v>
      </c>
      <c r="C1008" s="222">
        <v>0</v>
      </c>
      <c r="D1008" s="222"/>
      <c r="E1008" s="222"/>
      <c r="F1008" s="223">
        <f t="shared" si="81"/>
        <v>0</v>
      </c>
      <c r="G1008" s="222">
        <f t="shared" si="82"/>
        <v>0</v>
      </c>
      <c r="H1008" s="223">
        <f t="shared" si="83"/>
        <v>0</v>
      </c>
      <c r="I1008" s="222"/>
      <c r="J1008" s="234"/>
      <c r="K1008" s="235"/>
      <c r="L1008" s="235"/>
      <c r="M1008" s="222">
        <f t="shared" si="85"/>
        <v>0</v>
      </c>
      <c r="N1008" s="223">
        <f t="shared" si="84"/>
        <v>0</v>
      </c>
      <c r="P1008" s="194"/>
    </row>
    <row r="1009" s="187" customFormat="1" ht="16.05" customHeight="1" spans="1:16">
      <c r="A1009" s="241">
        <v>2140403</v>
      </c>
      <c r="B1009" s="148" t="s">
        <v>865</v>
      </c>
      <c r="C1009" s="222">
        <v>0</v>
      </c>
      <c r="D1009" s="222"/>
      <c r="E1009" s="222"/>
      <c r="F1009" s="223">
        <f t="shared" si="81"/>
        <v>0</v>
      </c>
      <c r="G1009" s="222">
        <f t="shared" si="82"/>
        <v>0</v>
      </c>
      <c r="H1009" s="223">
        <f t="shared" si="83"/>
        <v>0</v>
      </c>
      <c r="I1009" s="222"/>
      <c r="J1009" s="234"/>
      <c r="K1009" s="235"/>
      <c r="L1009" s="235"/>
      <c r="M1009" s="222">
        <f t="shared" si="85"/>
        <v>0</v>
      </c>
      <c r="N1009" s="223">
        <f t="shared" si="84"/>
        <v>0</v>
      </c>
      <c r="P1009" s="194"/>
    </row>
    <row r="1010" s="187" customFormat="1" ht="16.05" customHeight="1" spans="1:16">
      <c r="A1010" s="241">
        <v>2140499</v>
      </c>
      <c r="B1010" s="148" t="s">
        <v>866</v>
      </c>
      <c r="C1010" s="222">
        <v>0</v>
      </c>
      <c r="D1010" s="222"/>
      <c r="E1010" s="222"/>
      <c r="F1010" s="223">
        <f t="shared" si="81"/>
        <v>0</v>
      </c>
      <c r="G1010" s="222">
        <f t="shared" si="82"/>
        <v>0</v>
      </c>
      <c r="H1010" s="223">
        <f t="shared" si="83"/>
        <v>0</v>
      </c>
      <c r="I1010" s="222"/>
      <c r="J1010" s="234"/>
      <c r="K1010" s="235"/>
      <c r="L1010" s="235"/>
      <c r="M1010" s="222">
        <f t="shared" si="85"/>
        <v>0</v>
      </c>
      <c r="N1010" s="223">
        <f t="shared" si="84"/>
        <v>0</v>
      </c>
      <c r="P1010" s="194"/>
    </row>
    <row r="1011" s="187" customFormat="1" ht="16.05" customHeight="1" spans="1:16">
      <c r="A1011" s="241">
        <v>21405</v>
      </c>
      <c r="B1011" s="219" t="s">
        <v>867</v>
      </c>
      <c r="C1011" s="222">
        <v>0</v>
      </c>
      <c r="D1011" s="222">
        <v>0</v>
      </c>
      <c r="E1011" s="222">
        <v>0</v>
      </c>
      <c r="F1011" s="223">
        <f t="shared" si="81"/>
        <v>0</v>
      </c>
      <c r="G1011" s="222">
        <f t="shared" si="82"/>
        <v>0</v>
      </c>
      <c r="H1011" s="223">
        <f t="shared" si="83"/>
        <v>0</v>
      </c>
      <c r="I1011" s="222">
        <v>0</v>
      </c>
      <c r="J1011" s="234">
        <v>0</v>
      </c>
      <c r="K1011" s="235">
        <v>0</v>
      </c>
      <c r="L1011" s="235">
        <v>0</v>
      </c>
      <c r="M1011" s="222">
        <f t="shared" si="85"/>
        <v>0</v>
      </c>
      <c r="N1011" s="223">
        <f t="shared" si="84"/>
        <v>0</v>
      </c>
      <c r="P1011" s="194"/>
    </row>
    <row r="1012" s="187" customFormat="1" ht="16.05" customHeight="1" spans="1:16">
      <c r="A1012" s="241">
        <v>2140501</v>
      </c>
      <c r="B1012" s="148" t="s">
        <v>101</v>
      </c>
      <c r="C1012" s="222">
        <v>0</v>
      </c>
      <c r="D1012" s="222">
        <v>0</v>
      </c>
      <c r="E1012" s="222">
        <v>0</v>
      </c>
      <c r="F1012" s="223">
        <f t="shared" si="81"/>
        <v>0</v>
      </c>
      <c r="G1012" s="222">
        <f t="shared" si="82"/>
        <v>0</v>
      </c>
      <c r="H1012" s="223">
        <f t="shared" si="83"/>
        <v>0</v>
      </c>
      <c r="I1012" s="222">
        <v>0</v>
      </c>
      <c r="J1012" s="234">
        <v>0</v>
      </c>
      <c r="K1012" s="235">
        <v>0</v>
      </c>
      <c r="L1012" s="235">
        <v>0</v>
      </c>
      <c r="M1012" s="222">
        <f t="shared" si="85"/>
        <v>0</v>
      </c>
      <c r="N1012" s="223">
        <f t="shared" si="84"/>
        <v>0</v>
      </c>
      <c r="P1012" s="194"/>
    </row>
    <row r="1013" s="187" customFormat="1" ht="16.05" customHeight="1" spans="1:16">
      <c r="A1013" s="241">
        <v>2140502</v>
      </c>
      <c r="B1013" s="148" t="s">
        <v>102</v>
      </c>
      <c r="C1013" s="222">
        <v>0</v>
      </c>
      <c r="D1013" s="222">
        <v>0</v>
      </c>
      <c r="E1013" s="222">
        <v>0</v>
      </c>
      <c r="F1013" s="223">
        <f t="shared" si="81"/>
        <v>0</v>
      </c>
      <c r="G1013" s="222">
        <f t="shared" si="82"/>
        <v>0</v>
      </c>
      <c r="H1013" s="223">
        <f t="shared" si="83"/>
        <v>0</v>
      </c>
      <c r="I1013" s="222">
        <v>0</v>
      </c>
      <c r="J1013" s="234">
        <v>0</v>
      </c>
      <c r="K1013" s="235">
        <v>0</v>
      </c>
      <c r="L1013" s="235">
        <v>0</v>
      </c>
      <c r="M1013" s="222">
        <f t="shared" si="85"/>
        <v>0</v>
      </c>
      <c r="N1013" s="223">
        <f t="shared" si="84"/>
        <v>0</v>
      </c>
      <c r="P1013" s="194"/>
    </row>
    <row r="1014" s="187" customFormat="1" ht="16.05" customHeight="1" spans="1:16">
      <c r="A1014" s="241">
        <v>2140503</v>
      </c>
      <c r="B1014" s="148" t="s">
        <v>103</v>
      </c>
      <c r="C1014" s="222">
        <v>0</v>
      </c>
      <c r="D1014" s="222">
        <v>0</v>
      </c>
      <c r="E1014" s="222">
        <v>0</v>
      </c>
      <c r="F1014" s="223">
        <f t="shared" si="81"/>
        <v>0</v>
      </c>
      <c r="G1014" s="222">
        <f t="shared" si="82"/>
        <v>0</v>
      </c>
      <c r="H1014" s="223">
        <f t="shared" si="83"/>
        <v>0</v>
      </c>
      <c r="I1014" s="222">
        <v>0</v>
      </c>
      <c r="J1014" s="234">
        <v>0</v>
      </c>
      <c r="K1014" s="235">
        <v>0</v>
      </c>
      <c r="L1014" s="235">
        <v>0</v>
      </c>
      <c r="M1014" s="222">
        <f t="shared" si="85"/>
        <v>0</v>
      </c>
      <c r="N1014" s="223">
        <f t="shared" si="84"/>
        <v>0</v>
      </c>
      <c r="P1014" s="194"/>
    </row>
    <row r="1015" s="187" customFormat="1" ht="16.05" customHeight="1" spans="1:16">
      <c r="A1015" s="241">
        <v>2140504</v>
      </c>
      <c r="B1015" s="148" t="s">
        <v>853</v>
      </c>
      <c r="C1015" s="222">
        <v>0</v>
      </c>
      <c r="D1015" s="222">
        <v>0</v>
      </c>
      <c r="E1015" s="222">
        <v>0</v>
      </c>
      <c r="F1015" s="223">
        <f t="shared" si="81"/>
        <v>0</v>
      </c>
      <c r="G1015" s="222">
        <f t="shared" si="82"/>
        <v>0</v>
      </c>
      <c r="H1015" s="223">
        <f t="shared" si="83"/>
        <v>0</v>
      </c>
      <c r="I1015" s="222">
        <v>0</v>
      </c>
      <c r="J1015" s="234">
        <v>0</v>
      </c>
      <c r="K1015" s="235">
        <v>0</v>
      </c>
      <c r="L1015" s="235">
        <v>0</v>
      </c>
      <c r="M1015" s="222">
        <f t="shared" si="85"/>
        <v>0</v>
      </c>
      <c r="N1015" s="223">
        <f t="shared" si="84"/>
        <v>0</v>
      </c>
      <c r="P1015" s="194"/>
    </row>
    <row r="1016" s="187" customFormat="1" ht="16.05" customHeight="1" spans="1:16">
      <c r="A1016" s="241">
        <v>2140505</v>
      </c>
      <c r="B1016" s="148" t="s">
        <v>868</v>
      </c>
      <c r="C1016" s="222">
        <v>0</v>
      </c>
      <c r="D1016" s="222">
        <v>0</v>
      </c>
      <c r="E1016" s="222">
        <v>0</v>
      </c>
      <c r="F1016" s="223">
        <f t="shared" si="81"/>
        <v>0</v>
      </c>
      <c r="G1016" s="222">
        <f t="shared" si="82"/>
        <v>0</v>
      </c>
      <c r="H1016" s="223">
        <f t="shared" si="83"/>
        <v>0</v>
      </c>
      <c r="I1016" s="222">
        <v>0</v>
      </c>
      <c r="J1016" s="234">
        <v>0</v>
      </c>
      <c r="K1016" s="235">
        <v>0</v>
      </c>
      <c r="L1016" s="235">
        <v>0</v>
      </c>
      <c r="M1016" s="222">
        <f t="shared" si="85"/>
        <v>0</v>
      </c>
      <c r="N1016" s="223">
        <f t="shared" si="84"/>
        <v>0</v>
      </c>
      <c r="P1016" s="194"/>
    </row>
    <row r="1017" s="187" customFormat="1" ht="16.05" customHeight="1" spans="1:16">
      <c r="A1017" s="241">
        <v>2140599</v>
      </c>
      <c r="B1017" s="148" t="s">
        <v>869</v>
      </c>
      <c r="C1017" s="222">
        <v>0</v>
      </c>
      <c r="D1017" s="222">
        <v>0</v>
      </c>
      <c r="E1017" s="222">
        <v>0</v>
      </c>
      <c r="F1017" s="223">
        <f t="shared" si="81"/>
        <v>0</v>
      </c>
      <c r="G1017" s="222">
        <f t="shared" si="82"/>
        <v>0</v>
      </c>
      <c r="H1017" s="223">
        <f t="shared" si="83"/>
        <v>0</v>
      </c>
      <c r="I1017" s="222">
        <v>0</v>
      </c>
      <c r="J1017" s="234">
        <v>0</v>
      </c>
      <c r="K1017" s="235">
        <v>0</v>
      </c>
      <c r="L1017" s="235">
        <v>0</v>
      </c>
      <c r="M1017" s="222">
        <f t="shared" si="85"/>
        <v>0</v>
      </c>
      <c r="N1017" s="223">
        <f t="shared" si="84"/>
        <v>0</v>
      </c>
      <c r="P1017" s="194"/>
    </row>
    <row r="1018" s="187" customFormat="1" ht="16.05" customHeight="1" spans="1:16">
      <c r="A1018" s="241">
        <v>21406</v>
      </c>
      <c r="B1018" s="219" t="s">
        <v>870</v>
      </c>
      <c r="C1018" s="222">
        <v>325</v>
      </c>
      <c r="D1018" s="222">
        <v>46.78</v>
      </c>
      <c r="E1018" s="222">
        <v>0</v>
      </c>
      <c r="F1018" s="223">
        <f t="shared" si="81"/>
        <v>0</v>
      </c>
      <c r="G1018" s="222">
        <f t="shared" si="82"/>
        <v>-325</v>
      </c>
      <c r="H1018" s="223">
        <f t="shared" si="83"/>
        <v>-100</v>
      </c>
      <c r="I1018" s="222">
        <v>4421</v>
      </c>
      <c r="J1018" s="234">
        <v>0</v>
      </c>
      <c r="K1018" s="235">
        <v>7</v>
      </c>
      <c r="L1018" s="235">
        <v>4414</v>
      </c>
      <c r="M1018" s="222">
        <f t="shared" si="85"/>
        <v>4374.22</v>
      </c>
      <c r="N1018" s="223">
        <f t="shared" si="84"/>
        <v>9350.61992304404</v>
      </c>
      <c r="P1018" s="194"/>
    </row>
    <row r="1019" s="187" customFormat="1" ht="16.05" customHeight="1" spans="1:16">
      <c r="A1019" s="241">
        <v>2140601</v>
      </c>
      <c r="B1019" s="148" t="s">
        <v>871</v>
      </c>
      <c r="C1019" s="222">
        <v>325</v>
      </c>
      <c r="D1019" s="222">
        <v>46.78</v>
      </c>
      <c r="E1019" s="222">
        <v>0</v>
      </c>
      <c r="F1019" s="223">
        <f t="shared" si="81"/>
        <v>0</v>
      </c>
      <c r="G1019" s="222">
        <f t="shared" si="82"/>
        <v>-325</v>
      </c>
      <c r="H1019" s="223">
        <f t="shared" si="83"/>
        <v>-100</v>
      </c>
      <c r="I1019" s="222">
        <v>0</v>
      </c>
      <c r="J1019" s="234">
        <v>0</v>
      </c>
      <c r="K1019" s="235">
        <v>0</v>
      </c>
      <c r="L1019" s="235">
        <v>0</v>
      </c>
      <c r="M1019" s="222">
        <f t="shared" si="85"/>
        <v>-46.78</v>
      </c>
      <c r="N1019" s="223">
        <f t="shared" si="84"/>
        <v>-100</v>
      </c>
      <c r="P1019" s="194"/>
    </row>
    <row r="1020" s="187" customFormat="1" ht="16.05" customHeight="1" spans="1:16">
      <c r="A1020" s="241">
        <v>2140602</v>
      </c>
      <c r="B1020" s="148" t="s">
        <v>872</v>
      </c>
      <c r="C1020" s="222">
        <v>0</v>
      </c>
      <c r="D1020" s="222">
        <v>0</v>
      </c>
      <c r="E1020" s="222">
        <v>0</v>
      </c>
      <c r="F1020" s="223">
        <f t="shared" si="81"/>
        <v>0</v>
      </c>
      <c r="G1020" s="222">
        <f t="shared" si="82"/>
        <v>0</v>
      </c>
      <c r="H1020" s="223">
        <f t="shared" si="83"/>
        <v>0</v>
      </c>
      <c r="I1020" s="222">
        <v>4421</v>
      </c>
      <c r="J1020" s="234">
        <v>0</v>
      </c>
      <c r="K1020" s="235">
        <v>7</v>
      </c>
      <c r="L1020" s="235">
        <v>4414</v>
      </c>
      <c r="M1020" s="222">
        <f t="shared" si="85"/>
        <v>4421</v>
      </c>
      <c r="N1020" s="223">
        <f t="shared" si="84"/>
        <v>0</v>
      </c>
      <c r="P1020" s="194"/>
    </row>
    <row r="1021" s="187" customFormat="1" ht="16.05" customHeight="1" spans="1:16">
      <c r="A1021" s="241">
        <v>2140603</v>
      </c>
      <c r="B1021" s="148" t="s">
        <v>873</v>
      </c>
      <c r="C1021" s="222">
        <v>0</v>
      </c>
      <c r="D1021" s="222">
        <v>0</v>
      </c>
      <c r="E1021" s="222">
        <v>0</v>
      </c>
      <c r="F1021" s="223">
        <f t="shared" si="81"/>
        <v>0</v>
      </c>
      <c r="G1021" s="222">
        <f t="shared" si="82"/>
        <v>0</v>
      </c>
      <c r="H1021" s="223">
        <f t="shared" si="83"/>
        <v>0</v>
      </c>
      <c r="I1021" s="222">
        <v>0</v>
      </c>
      <c r="J1021" s="234">
        <v>0</v>
      </c>
      <c r="K1021" s="235">
        <v>0</v>
      </c>
      <c r="L1021" s="235">
        <v>0</v>
      </c>
      <c r="M1021" s="222">
        <f t="shared" si="85"/>
        <v>0</v>
      </c>
      <c r="N1021" s="223">
        <f t="shared" si="84"/>
        <v>0</v>
      </c>
      <c r="P1021" s="194"/>
    </row>
    <row r="1022" s="187" customFormat="1" ht="16.05" customHeight="1" spans="1:16">
      <c r="A1022" s="241">
        <v>2140699</v>
      </c>
      <c r="B1022" s="148" t="s">
        <v>874</v>
      </c>
      <c r="C1022" s="222">
        <v>0</v>
      </c>
      <c r="D1022" s="222">
        <v>0</v>
      </c>
      <c r="E1022" s="222">
        <v>0</v>
      </c>
      <c r="F1022" s="223">
        <f t="shared" si="81"/>
        <v>0</v>
      </c>
      <c r="G1022" s="222">
        <f t="shared" si="82"/>
        <v>0</v>
      </c>
      <c r="H1022" s="223">
        <f t="shared" si="83"/>
        <v>0</v>
      </c>
      <c r="I1022" s="222">
        <v>0</v>
      </c>
      <c r="J1022" s="234">
        <v>0</v>
      </c>
      <c r="K1022" s="235">
        <v>0</v>
      </c>
      <c r="L1022" s="235">
        <v>0</v>
      </c>
      <c r="M1022" s="222">
        <f t="shared" si="85"/>
        <v>0</v>
      </c>
      <c r="N1022" s="223">
        <f t="shared" si="84"/>
        <v>0</v>
      </c>
      <c r="P1022" s="194"/>
    </row>
    <row r="1023" s="187" customFormat="1" ht="16.05" customHeight="1" spans="1:16">
      <c r="A1023" s="241">
        <v>21499</v>
      </c>
      <c r="B1023" s="219" t="s">
        <v>875</v>
      </c>
      <c r="C1023" s="222">
        <v>0</v>
      </c>
      <c r="D1023" s="222">
        <v>0</v>
      </c>
      <c r="E1023" s="222">
        <v>0</v>
      </c>
      <c r="F1023" s="223">
        <f t="shared" si="81"/>
        <v>0</v>
      </c>
      <c r="G1023" s="222">
        <f t="shared" si="82"/>
        <v>0</v>
      </c>
      <c r="H1023" s="223">
        <f t="shared" si="83"/>
        <v>0</v>
      </c>
      <c r="I1023" s="222">
        <v>0</v>
      </c>
      <c r="J1023" s="234">
        <v>0</v>
      </c>
      <c r="K1023" s="235">
        <v>0</v>
      </c>
      <c r="L1023" s="235">
        <v>0</v>
      </c>
      <c r="M1023" s="222">
        <f t="shared" si="85"/>
        <v>0</v>
      </c>
      <c r="N1023" s="223">
        <f t="shared" si="84"/>
        <v>0</v>
      </c>
      <c r="P1023" s="194"/>
    </row>
    <row r="1024" s="187" customFormat="1" ht="16.05" customHeight="1" spans="1:16">
      <c r="A1024" s="241">
        <v>2149901</v>
      </c>
      <c r="B1024" s="148" t="s">
        <v>876</v>
      </c>
      <c r="C1024" s="222">
        <v>0</v>
      </c>
      <c r="D1024" s="222">
        <v>0</v>
      </c>
      <c r="E1024" s="222">
        <v>0</v>
      </c>
      <c r="F1024" s="223">
        <f t="shared" si="81"/>
        <v>0</v>
      </c>
      <c r="G1024" s="222">
        <f t="shared" si="82"/>
        <v>0</v>
      </c>
      <c r="H1024" s="223">
        <f t="shared" si="83"/>
        <v>0</v>
      </c>
      <c r="I1024" s="222">
        <v>0</v>
      </c>
      <c r="J1024" s="234">
        <v>0</v>
      </c>
      <c r="K1024" s="235">
        <v>0</v>
      </c>
      <c r="L1024" s="235">
        <v>0</v>
      </c>
      <c r="M1024" s="222">
        <f t="shared" si="85"/>
        <v>0</v>
      </c>
      <c r="N1024" s="223">
        <f t="shared" si="84"/>
        <v>0</v>
      </c>
      <c r="P1024" s="194"/>
    </row>
    <row r="1025" s="187" customFormat="1" ht="16.05" customHeight="1" spans="1:16">
      <c r="A1025" s="241">
        <v>2149999</v>
      </c>
      <c r="B1025" s="148" t="s">
        <v>877</v>
      </c>
      <c r="C1025" s="222">
        <v>0</v>
      </c>
      <c r="D1025" s="222">
        <v>0</v>
      </c>
      <c r="E1025" s="222">
        <v>0</v>
      </c>
      <c r="F1025" s="223">
        <f t="shared" si="81"/>
        <v>0</v>
      </c>
      <c r="G1025" s="222">
        <f t="shared" si="82"/>
        <v>0</v>
      </c>
      <c r="H1025" s="223">
        <f t="shared" si="83"/>
        <v>0</v>
      </c>
      <c r="I1025" s="222">
        <v>0</v>
      </c>
      <c r="J1025" s="234">
        <v>0</v>
      </c>
      <c r="K1025" s="235">
        <v>0</v>
      </c>
      <c r="L1025" s="235">
        <v>0</v>
      </c>
      <c r="M1025" s="222">
        <f t="shared" si="85"/>
        <v>0</v>
      </c>
      <c r="N1025" s="223">
        <f t="shared" si="84"/>
        <v>0</v>
      </c>
      <c r="P1025" s="194"/>
    </row>
    <row r="1026" s="187" customFormat="1" ht="16.05" customHeight="1" spans="1:16">
      <c r="A1026" s="241">
        <v>215</v>
      </c>
      <c r="B1026" s="219" t="s">
        <v>878</v>
      </c>
      <c r="C1026" s="222">
        <v>14023</v>
      </c>
      <c r="D1026" s="222">
        <v>722.48</v>
      </c>
      <c r="E1026" s="222">
        <v>417</v>
      </c>
      <c r="F1026" s="223">
        <f t="shared" si="81"/>
        <v>57.7178607020263</v>
      </c>
      <c r="G1026" s="222">
        <f t="shared" si="82"/>
        <v>-13606</v>
      </c>
      <c r="H1026" s="223">
        <f t="shared" si="83"/>
        <v>-97.0263139128575</v>
      </c>
      <c r="I1026" s="222">
        <v>1762.34</v>
      </c>
      <c r="J1026" s="234">
        <v>262.34</v>
      </c>
      <c r="K1026" s="235">
        <v>0</v>
      </c>
      <c r="L1026" s="235">
        <v>1500</v>
      </c>
      <c r="M1026" s="222">
        <f t="shared" si="85"/>
        <v>1039.86</v>
      </c>
      <c r="N1026" s="223">
        <f t="shared" si="84"/>
        <v>143.929243716089</v>
      </c>
      <c r="P1026" s="194"/>
    </row>
    <row r="1027" s="187" customFormat="1" ht="16.05" customHeight="1" spans="1:16">
      <c r="A1027" s="241">
        <v>21501</v>
      </c>
      <c r="B1027" s="219" t="s">
        <v>879</v>
      </c>
      <c r="C1027" s="222">
        <v>0</v>
      </c>
      <c r="D1027" s="222">
        <v>0</v>
      </c>
      <c r="E1027" s="222">
        <v>0</v>
      </c>
      <c r="F1027" s="223">
        <f t="shared" si="81"/>
        <v>0</v>
      </c>
      <c r="G1027" s="222">
        <f t="shared" si="82"/>
        <v>0</v>
      </c>
      <c r="H1027" s="223">
        <f t="shared" si="83"/>
        <v>0</v>
      </c>
      <c r="I1027" s="222">
        <v>0</v>
      </c>
      <c r="J1027" s="234">
        <v>0</v>
      </c>
      <c r="K1027" s="235">
        <v>0</v>
      </c>
      <c r="L1027" s="235">
        <v>0</v>
      </c>
      <c r="M1027" s="222">
        <f t="shared" si="85"/>
        <v>0</v>
      </c>
      <c r="N1027" s="223">
        <f t="shared" si="84"/>
        <v>0</v>
      </c>
      <c r="P1027" s="194"/>
    </row>
    <row r="1028" s="187" customFormat="1" ht="16.05" customHeight="1" spans="1:16">
      <c r="A1028" s="241">
        <v>2150101</v>
      </c>
      <c r="B1028" s="148" t="s">
        <v>101</v>
      </c>
      <c r="C1028" s="222">
        <v>0</v>
      </c>
      <c r="D1028" s="222">
        <v>0</v>
      </c>
      <c r="E1028" s="222">
        <v>0</v>
      </c>
      <c r="F1028" s="223">
        <f t="shared" ref="F1028:F1091" si="86">IFERROR((E1028/D1028*100),0)</f>
        <v>0</v>
      </c>
      <c r="G1028" s="222">
        <f t="shared" ref="G1028:G1091" si="87">E1028-C1028</f>
        <v>0</v>
      </c>
      <c r="H1028" s="223">
        <f t="shared" si="83"/>
        <v>0</v>
      </c>
      <c r="I1028" s="222">
        <v>0</v>
      </c>
      <c r="J1028" s="234">
        <v>0</v>
      </c>
      <c r="K1028" s="235">
        <v>0</v>
      </c>
      <c r="L1028" s="235">
        <v>0</v>
      </c>
      <c r="M1028" s="222">
        <f t="shared" si="85"/>
        <v>0</v>
      </c>
      <c r="N1028" s="223">
        <f t="shared" si="84"/>
        <v>0</v>
      </c>
      <c r="P1028" s="194"/>
    </row>
    <row r="1029" s="187" customFormat="1" ht="16.05" customHeight="1" spans="1:16">
      <c r="A1029" s="241">
        <v>2150102</v>
      </c>
      <c r="B1029" s="148" t="s">
        <v>102</v>
      </c>
      <c r="C1029" s="222">
        <v>0</v>
      </c>
      <c r="D1029" s="222">
        <v>0</v>
      </c>
      <c r="E1029" s="222">
        <v>0</v>
      </c>
      <c r="F1029" s="223">
        <f t="shared" si="86"/>
        <v>0</v>
      </c>
      <c r="G1029" s="222">
        <f t="shared" si="87"/>
        <v>0</v>
      </c>
      <c r="H1029" s="223">
        <f t="shared" ref="H1029:H1092" si="88">IFERROR((G1029/C1029*100),0)</f>
        <v>0</v>
      </c>
      <c r="I1029" s="222">
        <v>0</v>
      </c>
      <c r="J1029" s="234">
        <v>0</v>
      </c>
      <c r="K1029" s="235">
        <v>0</v>
      </c>
      <c r="L1029" s="235">
        <v>0</v>
      </c>
      <c r="M1029" s="222">
        <f t="shared" si="85"/>
        <v>0</v>
      </c>
      <c r="N1029" s="223">
        <f t="shared" ref="N1029:N1092" si="89">IFERROR((M1029/D1029*100),0)</f>
        <v>0</v>
      </c>
      <c r="P1029" s="194"/>
    </row>
    <row r="1030" s="187" customFormat="1" ht="16.05" customHeight="1" spans="1:16">
      <c r="A1030" s="241">
        <v>2150103</v>
      </c>
      <c r="B1030" s="148" t="s">
        <v>103</v>
      </c>
      <c r="C1030" s="222">
        <v>0</v>
      </c>
      <c r="D1030" s="222">
        <v>0</v>
      </c>
      <c r="E1030" s="222">
        <v>0</v>
      </c>
      <c r="F1030" s="223">
        <f t="shared" si="86"/>
        <v>0</v>
      </c>
      <c r="G1030" s="222">
        <f t="shared" si="87"/>
        <v>0</v>
      </c>
      <c r="H1030" s="223">
        <f t="shared" si="88"/>
        <v>0</v>
      </c>
      <c r="I1030" s="222">
        <v>0</v>
      </c>
      <c r="J1030" s="234">
        <v>0</v>
      </c>
      <c r="K1030" s="235">
        <v>0</v>
      </c>
      <c r="L1030" s="235">
        <v>0</v>
      </c>
      <c r="M1030" s="222">
        <f t="shared" si="85"/>
        <v>0</v>
      </c>
      <c r="N1030" s="223">
        <f t="shared" si="89"/>
        <v>0</v>
      </c>
      <c r="P1030" s="194"/>
    </row>
    <row r="1031" s="187" customFormat="1" ht="16.05" customHeight="1" spans="1:16">
      <c r="A1031" s="241">
        <v>2150104</v>
      </c>
      <c r="B1031" s="148" t="s">
        <v>880</v>
      </c>
      <c r="C1031" s="222">
        <v>0</v>
      </c>
      <c r="D1031" s="222">
        <v>0</v>
      </c>
      <c r="E1031" s="222">
        <v>0</v>
      </c>
      <c r="F1031" s="223">
        <f t="shared" si="86"/>
        <v>0</v>
      </c>
      <c r="G1031" s="222">
        <f t="shared" si="87"/>
        <v>0</v>
      </c>
      <c r="H1031" s="223">
        <f t="shared" si="88"/>
        <v>0</v>
      </c>
      <c r="I1031" s="222">
        <v>0</v>
      </c>
      <c r="J1031" s="234">
        <v>0</v>
      </c>
      <c r="K1031" s="235">
        <v>0</v>
      </c>
      <c r="L1031" s="235">
        <v>0</v>
      </c>
      <c r="M1031" s="222">
        <f t="shared" si="85"/>
        <v>0</v>
      </c>
      <c r="N1031" s="223">
        <f t="shared" si="89"/>
        <v>0</v>
      </c>
      <c r="P1031" s="194"/>
    </row>
    <row r="1032" s="187" customFormat="1" ht="16.05" customHeight="1" spans="1:16">
      <c r="A1032" s="241">
        <v>2150105</v>
      </c>
      <c r="B1032" s="148" t="s">
        <v>881</v>
      </c>
      <c r="C1032" s="222">
        <v>0</v>
      </c>
      <c r="D1032" s="222">
        <v>0</v>
      </c>
      <c r="E1032" s="222">
        <v>0</v>
      </c>
      <c r="F1032" s="223">
        <f t="shared" si="86"/>
        <v>0</v>
      </c>
      <c r="G1032" s="222">
        <f t="shared" si="87"/>
        <v>0</v>
      </c>
      <c r="H1032" s="223">
        <f t="shared" si="88"/>
        <v>0</v>
      </c>
      <c r="I1032" s="222">
        <v>0</v>
      </c>
      <c r="J1032" s="234">
        <v>0</v>
      </c>
      <c r="K1032" s="235">
        <v>0</v>
      </c>
      <c r="L1032" s="235">
        <v>0</v>
      </c>
      <c r="M1032" s="222">
        <f t="shared" si="85"/>
        <v>0</v>
      </c>
      <c r="N1032" s="223">
        <f t="shared" si="89"/>
        <v>0</v>
      </c>
      <c r="P1032" s="194"/>
    </row>
    <row r="1033" s="187" customFormat="1" ht="16.05" customHeight="1" spans="1:16">
      <c r="A1033" s="241">
        <v>2150106</v>
      </c>
      <c r="B1033" s="148" t="s">
        <v>882</v>
      </c>
      <c r="C1033" s="222">
        <v>0</v>
      </c>
      <c r="D1033" s="222">
        <v>0</v>
      </c>
      <c r="E1033" s="222">
        <v>0</v>
      </c>
      <c r="F1033" s="223">
        <f t="shared" si="86"/>
        <v>0</v>
      </c>
      <c r="G1033" s="222">
        <f t="shared" si="87"/>
        <v>0</v>
      </c>
      <c r="H1033" s="223">
        <f t="shared" si="88"/>
        <v>0</v>
      </c>
      <c r="I1033" s="222">
        <v>0</v>
      </c>
      <c r="J1033" s="234">
        <v>0</v>
      </c>
      <c r="K1033" s="235">
        <v>0</v>
      </c>
      <c r="L1033" s="235">
        <v>0</v>
      </c>
      <c r="M1033" s="222">
        <f t="shared" si="85"/>
        <v>0</v>
      </c>
      <c r="N1033" s="223">
        <f t="shared" si="89"/>
        <v>0</v>
      </c>
      <c r="P1033" s="194"/>
    </row>
    <row r="1034" s="187" customFormat="1" ht="16.05" customHeight="1" spans="1:16">
      <c r="A1034" s="241">
        <v>2150107</v>
      </c>
      <c r="B1034" s="148" t="s">
        <v>883</v>
      </c>
      <c r="C1034" s="222">
        <v>0</v>
      </c>
      <c r="D1034" s="222">
        <v>0</v>
      </c>
      <c r="E1034" s="222">
        <v>0</v>
      </c>
      <c r="F1034" s="223">
        <f t="shared" si="86"/>
        <v>0</v>
      </c>
      <c r="G1034" s="222">
        <f t="shared" si="87"/>
        <v>0</v>
      </c>
      <c r="H1034" s="223">
        <f t="shared" si="88"/>
        <v>0</v>
      </c>
      <c r="I1034" s="222">
        <v>0</v>
      </c>
      <c r="J1034" s="234">
        <v>0</v>
      </c>
      <c r="K1034" s="235">
        <v>0</v>
      </c>
      <c r="L1034" s="235">
        <v>0</v>
      </c>
      <c r="M1034" s="222">
        <f t="shared" si="85"/>
        <v>0</v>
      </c>
      <c r="N1034" s="223">
        <f t="shared" si="89"/>
        <v>0</v>
      </c>
      <c r="P1034" s="194"/>
    </row>
    <row r="1035" s="187" customFormat="1" ht="16.05" customHeight="1" spans="1:16">
      <c r="A1035" s="241">
        <v>2150108</v>
      </c>
      <c r="B1035" s="148" t="s">
        <v>884</v>
      </c>
      <c r="C1035" s="222">
        <v>0</v>
      </c>
      <c r="D1035" s="222">
        <v>0</v>
      </c>
      <c r="E1035" s="222">
        <v>0</v>
      </c>
      <c r="F1035" s="223">
        <f t="shared" si="86"/>
        <v>0</v>
      </c>
      <c r="G1035" s="222">
        <f t="shared" si="87"/>
        <v>0</v>
      </c>
      <c r="H1035" s="223">
        <f t="shared" si="88"/>
        <v>0</v>
      </c>
      <c r="I1035" s="222">
        <v>0</v>
      </c>
      <c r="J1035" s="234">
        <v>0</v>
      </c>
      <c r="K1035" s="235">
        <v>0</v>
      </c>
      <c r="L1035" s="235">
        <v>0</v>
      </c>
      <c r="M1035" s="222">
        <f t="shared" si="85"/>
        <v>0</v>
      </c>
      <c r="N1035" s="223">
        <f t="shared" si="89"/>
        <v>0</v>
      </c>
      <c r="P1035" s="194"/>
    </row>
    <row r="1036" s="187" customFormat="1" ht="16.05" customHeight="1" spans="1:16">
      <c r="A1036" s="241">
        <v>2150199</v>
      </c>
      <c r="B1036" s="148" t="s">
        <v>885</v>
      </c>
      <c r="C1036" s="222">
        <v>0</v>
      </c>
      <c r="D1036" s="222">
        <v>0</v>
      </c>
      <c r="E1036" s="222">
        <v>0</v>
      </c>
      <c r="F1036" s="223">
        <f t="shared" si="86"/>
        <v>0</v>
      </c>
      <c r="G1036" s="222">
        <f t="shared" si="87"/>
        <v>0</v>
      </c>
      <c r="H1036" s="223">
        <f t="shared" si="88"/>
        <v>0</v>
      </c>
      <c r="I1036" s="222">
        <v>0</v>
      </c>
      <c r="J1036" s="234">
        <v>0</v>
      </c>
      <c r="K1036" s="235">
        <v>0</v>
      </c>
      <c r="L1036" s="235">
        <v>0</v>
      </c>
      <c r="M1036" s="222">
        <f t="shared" si="85"/>
        <v>0</v>
      </c>
      <c r="N1036" s="223">
        <f t="shared" si="89"/>
        <v>0</v>
      </c>
      <c r="P1036" s="194"/>
    </row>
    <row r="1037" s="187" customFormat="1" ht="16.05" customHeight="1" spans="1:16">
      <c r="A1037" s="241">
        <v>21502</v>
      </c>
      <c r="B1037" s="219" t="s">
        <v>886</v>
      </c>
      <c r="C1037" s="222">
        <v>12051</v>
      </c>
      <c r="D1037" s="222">
        <v>353.69</v>
      </c>
      <c r="E1037" s="222">
        <v>72</v>
      </c>
      <c r="F1037" s="223">
        <f t="shared" si="86"/>
        <v>20.3568096355566</v>
      </c>
      <c r="G1037" s="222">
        <f t="shared" si="87"/>
        <v>-11979</v>
      </c>
      <c r="H1037" s="223">
        <f t="shared" si="88"/>
        <v>-99.4025392083644</v>
      </c>
      <c r="I1037" s="222">
        <v>0</v>
      </c>
      <c r="J1037" s="234">
        <v>0</v>
      </c>
      <c r="K1037" s="235">
        <v>0</v>
      </c>
      <c r="L1037" s="235">
        <v>0</v>
      </c>
      <c r="M1037" s="222">
        <f t="shared" si="85"/>
        <v>-353.69</v>
      </c>
      <c r="N1037" s="223">
        <f t="shared" si="89"/>
        <v>-100</v>
      </c>
      <c r="P1037" s="194"/>
    </row>
    <row r="1038" s="187" customFormat="1" ht="16.05" customHeight="1" spans="1:16">
      <c r="A1038" s="241">
        <v>2150201</v>
      </c>
      <c r="B1038" s="148" t="s">
        <v>101</v>
      </c>
      <c r="C1038" s="222">
        <v>0</v>
      </c>
      <c r="D1038" s="222">
        <v>0</v>
      </c>
      <c r="E1038" s="222">
        <v>0</v>
      </c>
      <c r="F1038" s="223">
        <f t="shared" si="86"/>
        <v>0</v>
      </c>
      <c r="G1038" s="222">
        <f t="shared" si="87"/>
        <v>0</v>
      </c>
      <c r="H1038" s="223">
        <f t="shared" si="88"/>
        <v>0</v>
      </c>
      <c r="I1038" s="222">
        <v>0</v>
      </c>
      <c r="J1038" s="234">
        <v>0</v>
      </c>
      <c r="K1038" s="235">
        <v>0</v>
      </c>
      <c r="L1038" s="235">
        <v>0</v>
      </c>
      <c r="M1038" s="222">
        <f t="shared" ref="M1038:M1074" si="90">I1038-D1038</f>
        <v>0</v>
      </c>
      <c r="N1038" s="223">
        <f t="shared" si="89"/>
        <v>0</v>
      </c>
      <c r="P1038" s="194"/>
    </row>
    <row r="1039" s="187" customFormat="1" ht="16.05" customHeight="1" spans="1:16">
      <c r="A1039" s="241">
        <v>2150202</v>
      </c>
      <c r="B1039" s="148" t="s">
        <v>102</v>
      </c>
      <c r="C1039" s="222">
        <v>0</v>
      </c>
      <c r="D1039" s="222">
        <v>0</v>
      </c>
      <c r="E1039" s="222">
        <v>0</v>
      </c>
      <c r="F1039" s="223">
        <f t="shared" si="86"/>
        <v>0</v>
      </c>
      <c r="G1039" s="222">
        <f t="shared" si="87"/>
        <v>0</v>
      </c>
      <c r="H1039" s="223">
        <f t="shared" si="88"/>
        <v>0</v>
      </c>
      <c r="I1039" s="222">
        <v>0</v>
      </c>
      <c r="J1039" s="234">
        <v>0</v>
      </c>
      <c r="K1039" s="235">
        <v>0</v>
      </c>
      <c r="L1039" s="235">
        <v>0</v>
      </c>
      <c r="M1039" s="222">
        <f t="shared" si="90"/>
        <v>0</v>
      </c>
      <c r="N1039" s="223">
        <f t="shared" si="89"/>
        <v>0</v>
      </c>
      <c r="P1039" s="194"/>
    </row>
    <row r="1040" s="187" customFormat="1" ht="16.05" customHeight="1" spans="1:16">
      <c r="A1040" s="241">
        <v>2150203</v>
      </c>
      <c r="B1040" s="148" t="s">
        <v>103</v>
      </c>
      <c r="C1040" s="222">
        <v>0</v>
      </c>
      <c r="D1040" s="222">
        <v>0</v>
      </c>
      <c r="E1040" s="222">
        <v>0</v>
      </c>
      <c r="F1040" s="223">
        <f t="shared" si="86"/>
        <v>0</v>
      </c>
      <c r="G1040" s="222">
        <f t="shared" si="87"/>
        <v>0</v>
      </c>
      <c r="H1040" s="223">
        <f t="shared" si="88"/>
        <v>0</v>
      </c>
      <c r="I1040" s="222">
        <v>0</v>
      </c>
      <c r="J1040" s="234">
        <v>0</v>
      </c>
      <c r="K1040" s="235">
        <v>0</v>
      </c>
      <c r="L1040" s="235">
        <v>0</v>
      </c>
      <c r="M1040" s="222">
        <f t="shared" si="90"/>
        <v>0</v>
      </c>
      <c r="N1040" s="223">
        <f t="shared" si="89"/>
        <v>0</v>
      </c>
      <c r="P1040" s="194"/>
    </row>
    <row r="1041" s="187" customFormat="1" ht="16.05" customHeight="1" spans="1:16">
      <c r="A1041" s="241">
        <v>2150204</v>
      </c>
      <c r="B1041" s="148" t="s">
        <v>887</v>
      </c>
      <c r="C1041" s="222">
        <v>0</v>
      </c>
      <c r="D1041" s="222">
        <v>0</v>
      </c>
      <c r="E1041" s="222">
        <v>0</v>
      </c>
      <c r="F1041" s="223">
        <f t="shared" si="86"/>
        <v>0</v>
      </c>
      <c r="G1041" s="222">
        <f t="shared" si="87"/>
        <v>0</v>
      </c>
      <c r="H1041" s="223">
        <f t="shared" si="88"/>
        <v>0</v>
      </c>
      <c r="I1041" s="222">
        <v>0</v>
      </c>
      <c r="J1041" s="234">
        <v>0</v>
      </c>
      <c r="K1041" s="235">
        <v>0</v>
      </c>
      <c r="L1041" s="235">
        <v>0</v>
      </c>
      <c r="M1041" s="222">
        <f t="shared" si="90"/>
        <v>0</v>
      </c>
      <c r="N1041" s="223">
        <f t="shared" si="89"/>
        <v>0</v>
      </c>
      <c r="P1041" s="194"/>
    </row>
    <row r="1042" s="187" customFormat="1" ht="16.05" customHeight="1" spans="1:16">
      <c r="A1042" s="241">
        <v>2150205</v>
      </c>
      <c r="B1042" s="148" t="s">
        <v>888</v>
      </c>
      <c r="C1042" s="222">
        <v>0</v>
      </c>
      <c r="D1042" s="222">
        <v>0</v>
      </c>
      <c r="E1042" s="222">
        <v>0</v>
      </c>
      <c r="F1042" s="223">
        <f t="shared" si="86"/>
        <v>0</v>
      </c>
      <c r="G1042" s="222">
        <f t="shared" si="87"/>
        <v>0</v>
      </c>
      <c r="H1042" s="223">
        <f t="shared" si="88"/>
        <v>0</v>
      </c>
      <c r="I1042" s="222">
        <v>0</v>
      </c>
      <c r="J1042" s="234">
        <v>0</v>
      </c>
      <c r="K1042" s="235">
        <v>0</v>
      </c>
      <c r="L1042" s="235">
        <v>0</v>
      </c>
      <c r="M1042" s="222">
        <f t="shared" si="90"/>
        <v>0</v>
      </c>
      <c r="N1042" s="223">
        <f t="shared" si="89"/>
        <v>0</v>
      </c>
      <c r="P1042" s="194"/>
    </row>
    <row r="1043" s="187" customFormat="1" ht="16.05" customHeight="1" spans="1:16">
      <c r="A1043" s="241">
        <v>2150206</v>
      </c>
      <c r="B1043" s="148" t="s">
        <v>889</v>
      </c>
      <c r="C1043" s="222">
        <v>0</v>
      </c>
      <c r="D1043" s="222">
        <v>0</v>
      </c>
      <c r="E1043" s="222">
        <v>0</v>
      </c>
      <c r="F1043" s="223">
        <f t="shared" si="86"/>
        <v>0</v>
      </c>
      <c r="G1043" s="222">
        <f t="shared" si="87"/>
        <v>0</v>
      </c>
      <c r="H1043" s="223">
        <f t="shared" si="88"/>
        <v>0</v>
      </c>
      <c r="I1043" s="222">
        <v>0</v>
      </c>
      <c r="J1043" s="234">
        <v>0</v>
      </c>
      <c r="K1043" s="235">
        <v>0</v>
      </c>
      <c r="L1043" s="235">
        <v>0</v>
      </c>
      <c r="M1043" s="222">
        <f t="shared" si="90"/>
        <v>0</v>
      </c>
      <c r="N1043" s="223">
        <f t="shared" si="89"/>
        <v>0</v>
      </c>
      <c r="P1043" s="194"/>
    </row>
    <row r="1044" s="187" customFormat="1" ht="16.05" customHeight="1" spans="1:16">
      <c r="A1044" s="241">
        <v>2150207</v>
      </c>
      <c r="B1044" s="148" t="s">
        <v>890</v>
      </c>
      <c r="C1044" s="222">
        <v>0</v>
      </c>
      <c r="D1044" s="222">
        <v>0</v>
      </c>
      <c r="E1044" s="222">
        <v>0</v>
      </c>
      <c r="F1044" s="223">
        <f t="shared" si="86"/>
        <v>0</v>
      </c>
      <c r="G1044" s="222">
        <f t="shared" si="87"/>
        <v>0</v>
      </c>
      <c r="H1044" s="223">
        <f t="shared" si="88"/>
        <v>0</v>
      </c>
      <c r="I1044" s="222">
        <v>0</v>
      </c>
      <c r="J1044" s="234">
        <v>0</v>
      </c>
      <c r="K1044" s="235">
        <v>0</v>
      </c>
      <c r="L1044" s="235">
        <v>0</v>
      </c>
      <c r="M1044" s="222">
        <f t="shared" si="90"/>
        <v>0</v>
      </c>
      <c r="N1044" s="223">
        <f t="shared" si="89"/>
        <v>0</v>
      </c>
      <c r="P1044" s="194"/>
    </row>
    <row r="1045" s="187" customFormat="1" ht="16.05" customHeight="1" spans="1:16">
      <c r="A1045" s="241">
        <v>2150208</v>
      </c>
      <c r="B1045" s="148" t="s">
        <v>891</v>
      </c>
      <c r="C1045" s="222">
        <v>0</v>
      </c>
      <c r="D1045" s="222">
        <v>0</v>
      </c>
      <c r="E1045" s="222">
        <v>0</v>
      </c>
      <c r="F1045" s="223">
        <f t="shared" si="86"/>
        <v>0</v>
      </c>
      <c r="G1045" s="222">
        <f t="shared" si="87"/>
        <v>0</v>
      </c>
      <c r="H1045" s="223">
        <f t="shared" si="88"/>
        <v>0</v>
      </c>
      <c r="I1045" s="222">
        <v>0</v>
      </c>
      <c r="J1045" s="234">
        <v>0</v>
      </c>
      <c r="K1045" s="235">
        <v>0</v>
      </c>
      <c r="L1045" s="235">
        <v>0</v>
      </c>
      <c r="M1045" s="222">
        <f t="shared" si="90"/>
        <v>0</v>
      </c>
      <c r="N1045" s="223">
        <f t="shared" si="89"/>
        <v>0</v>
      </c>
      <c r="P1045" s="194"/>
    </row>
    <row r="1046" s="187" customFormat="1" ht="16.05" customHeight="1" spans="1:16">
      <c r="A1046" s="241">
        <v>2150209</v>
      </c>
      <c r="B1046" s="148" t="s">
        <v>892</v>
      </c>
      <c r="C1046" s="222">
        <v>0</v>
      </c>
      <c r="D1046" s="222">
        <v>0</v>
      </c>
      <c r="E1046" s="222">
        <v>0</v>
      </c>
      <c r="F1046" s="223">
        <f t="shared" si="86"/>
        <v>0</v>
      </c>
      <c r="G1046" s="222">
        <f t="shared" si="87"/>
        <v>0</v>
      </c>
      <c r="H1046" s="223">
        <f t="shared" si="88"/>
        <v>0</v>
      </c>
      <c r="I1046" s="222">
        <v>0</v>
      </c>
      <c r="J1046" s="234">
        <v>0</v>
      </c>
      <c r="K1046" s="235">
        <v>0</v>
      </c>
      <c r="L1046" s="235">
        <v>0</v>
      </c>
      <c r="M1046" s="222">
        <f t="shared" si="90"/>
        <v>0</v>
      </c>
      <c r="N1046" s="223">
        <f t="shared" si="89"/>
        <v>0</v>
      </c>
      <c r="P1046" s="194"/>
    </row>
    <row r="1047" s="187" customFormat="1" ht="16.05" customHeight="1" spans="1:16">
      <c r="A1047" s="241">
        <v>2150210</v>
      </c>
      <c r="B1047" s="148" t="s">
        <v>893</v>
      </c>
      <c r="C1047" s="222">
        <v>0</v>
      </c>
      <c r="D1047" s="222">
        <v>0</v>
      </c>
      <c r="E1047" s="222">
        <v>0</v>
      </c>
      <c r="F1047" s="223">
        <f t="shared" si="86"/>
        <v>0</v>
      </c>
      <c r="G1047" s="222">
        <f t="shared" si="87"/>
        <v>0</v>
      </c>
      <c r="H1047" s="223">
        <f t="shared" si="88"/>
        <v>0</v>
      </c>
      <c r="I1047" s="222">
        <v>0</v>
      </c>
      <c r="J1047" s="234">
        <v>0</v>
      </c>
      <c r="K1047" s="235">
        <v>0</v>
      </c>
      <c r="L1047" s="235">
        <v>0</v>
      </c>
      <c r="M1047" s="222">
        <f t="shared" si="90"/>
        <v>0</v>
      </c>
      <c r="N1047" s="223">
        <f t="shared" si="89"/>
        <v>0</v>
      </c>
      <c r="P1047" s="194"/>
    </row>
    <row r="1048" s="187" customFormat="1" ht="16.05" customHeight="1" spans="1:16">
      <c r="A1048" s="241">
        <v>2150212</v>
      </c>
      <c r="B1048" s="148" t="s">
        <v>894</v>
      </c>
      <c r="C1048" s="222">
        <v>0</v>
      </c>
      <c r="D1048" s="222">
        <v>0</v>
      </c>
      <c r="E1048" s="222">
        <v>0</v>
      </c>
      <c r="F1048" s="223">
        <f t="shared" si="86"/>
        <v>0</v>
      </c>
      <c r="G1048" s="222">
        <f t="shared" si="87"/>
        <v>0</v>
      </c>
      <c r="H1048" s="223">
        <f t="shared" si="88"/>
        <v>0</v>
      </c>
      <c r="I1048" s="222">
        <v>0</v>
      </c>
      <c r="J1048" s="234">
        <v>0</v>
      </c>
      <c r="K1048" s="235">
        <v>0</v>
      </c>
      <c r="L1048" s="235">
        <v>0</v>
      </c>
      <c r="M1048" s="222">
        <f t="shared" si="90"/>
        <v>0</v>
      </c>
      <c r="N1048" s="223">
        <f t="shared" si="89"/>
        <v>0</v>
      </c>
      <c r="P1048" s="194"/>
    </row>
    <row r="1049" s="187" customFormat="1" ht="16.05" customHeight="1" spans="1:16">
      <c r="A1049" s="241">
        <v>2150213</v>
      </c>
      <c r="B1049" s="148" t="s">
        <v>895</v>
      </c>
      <c r="C1049" s="222">
        <v>0</v>
      </c>
      <c r="D1049" s="222">
        <v>0</v>
      </c>
      <c r="E1049" s="222">
        <v>0</v>
      </c>
      <c r="F1049" s="223">
        <f t="shared" si="86"/>
        <v>0</v>
      </c>
      <c r="G1049" s="222">
        <f t="shared" si="87"/>
        <v>0</v>
      </c>
      <c r="H1049" s="223">
        <f t="shared" si="88"/>
        <v>0</v>
      </c>
      <c r="I1049" s="222">
        <v>0</v>
      </c>
      <c r="J1049" s="234">
        <v>0</v>
      </c>
      <c r="K1049" s="235">
        <v>0</v>
      </c>
      <c r="L1049" s="235">
        <v>0</v>
      </c>
      <c r="M1049" s="222">
        <f t="shared" si="90"/>
        <v>0</v>
      </c>
      <c r="N1049" s="223">
        <f t="shared" si="89"/>
        <v>0</v>
      </c>
      <c r="P1049" s="194"/>
    </row>
    <row r="1050" s="187" customFormat="1" ht="16.05" customHeight="1" spans="1:16">
      <c r="A1050" s="241">
        <v>2150214</v>
      </c>
      <c r="B1050" s="148" t="s">
        <v>896</v>
      </c>
      <c r="C1050" s="222">
        <v>0</v>
      </c>
      <c r="D1050" s="222">
        <v>0</v>
      </c>
      <c r="E1050" s="222">
        <v>0</v>
      </c>
      <c r="F1050" s="223">
        <f t="shared" si="86"/>
        <v>0</v>
      </c>
      <c r="G1050" s="222">
        <f t="shared" si="87"/>
        <v>0</v>
      </c>
      <c r="H1050" s="223">
        <f t="shared" si="88"/>
        <v>0</v>
      </c>
      <c r="I1050" s="222">
        <v>0</v>
      </c>
      <c r="J1050" s="234">
        <v>0</v>
      </c>
      <c r="K1050" s="235">
        <v>0</v>
      </c>
      <c r="L1050" s="235">
        <v>0</v>
      </c>
      <c r="M1050" s="222">
        <f t="shared" si="90"/>
        <v>0</v>
      </c>
      <c r="N1050" s="223">
        <f t="shared" si="89"/>
        <v>0</v>
      </c>
      <c r="P1050" s="194"/>
    </row>
    <row r="1051" s="187" customFormat="1" ht="16.05" customHeight="1" spans="1:16">
      <c r="A1051" s="241">
        <v>2150215</v>
      </c>
      <c r="B1051" s="148" t="s">
        <v>897</v>
      </c>
      <c r="C1051" s="222">
        <v>0</v>
      </c>
      <c r="D1051" s="222">
        <v>0</v>
      </c>
      <c r="E1051" s="222">
        <v>0</v>
      </c>
      <c r="F1051" s="223">
        <f t="shared" si="86"/>
        <v>0</v>
      </c>
      <c r="G1051" s="222">
        <f t="shared" si="87"/>
        <v>0</v>
      </c>
      <c r="H1051" s="223">
        <f t="shared" si="88"/>
        <v>0</v>
      </c>
      <c r="I1051" s="222">
        <v>0</v>
      </c>
      <c r="J1051" s="234">
        <v>0</v>
      </c>
      <c r="K1051" s="235">
        <v>0</v>
      </c>
      <c r="L1051" s="235">
        <v>0</v>
      </c>
      <c r="M1051" s="222">
        <f t="shared" si="90"/>
        <v>0</v>
      </c>
      <c r="N1051" s="223">
        <f t="shared" si="89"/>
        <v>0</v>
      </c>
      <c r="P1051" s="194"/>
    </row>
    <row r="1052" s="187" customFormat="1" ht="16.05" customHeight="1" spans="1:16">
      <c r="A1052" s="241">
        <v>2150299</v>
      </c>
      <c r="B1052" s="148" t="s">
        <v>898</v>
      </c>
      <c r="C1052" s="222">
        <v>12051</v>
      </c>
      <c r="D1052" s="222">
        <v>353.69</v>
      </c>
      <c r="E1052" s="222">
        <v>72</v>
      </c>
      <c r="F1052" s="223">
        <f t="shared" si="86"/>
        <v>20.3568096355566</v>
      </c>
      <c r="G1052" s="222">
        <f t="shared" si="87"/>
        <v>-11979</v>
      </c>
      <c r="H1052" s="223">
        <f t="shared" si="88"/>
        <v>-99.4025392083644</v>
      </c>
      <c r="I1052" s="222">
        <v>0</v>
      </c>
      <c r="J1052" s="234">
        <v>0</v>
      </c>
      <c r="K1052" s="235">
        <v>0</v>
      </c>
      <c r="L1052" s="235">
        <v>0</v>
      </c>
      <c r="M1052" s="222">
        <f t="shared" si="90"/>
        <v>-353.69</v>
      </c>
      <c r="N1052" s="223">
        <f t="shared" si="89"/>
        <v>-100</v>
      </c>
      <c r="P1052" s="194"/>
    </row>
    <row r="1053" s="187" customFormat="1" ht="16.05" customHeight="1" spans="1:16">
      <c r="A1053" s="241">
        <v>21503</v>
      </c>
      <c r="B1053" s="219" t="s">
        <v>899</v>
      </c>
      <c r="C1053" s="222">
        <v>0</v>
      </c>
      <c r="D1053" s="222">
        <v>0</v>
      </c>
      <c r="E1053" s="222">
        <v>0</v>
      </c>
      <c r="F1053" s="223">
        <f t="shared" si="86"/>
        <v>0</v>
      </c>
      <c r="G1053" s="222">
        <f t="shared" si="87"/>
        <v>0</v>
      </c>
      <c r="H1053" s="223">
        <f t="shared" si="88"/>
        <v>0</v>
      </c>
      <c r="I1053" s="222">
        <v>0</v>
      </c>
      <c r="J1053" s="234">
        <v>0</v>
      </c>
      <c r="K1053" s="235">
        <v>0</v>
      </c>
      <c r="L1053" s="235">
        <v>0</v>
      </c>
      <c r="M1053" s="222">
        <f t="shared" si="90"/>
        <v>0</v>
      </c>
      <c r="N1053" s="223">
        <f t="shared" si="89"/>
        <v>0</v>
      </c>
      <c r="P1053" s="194"/>
    </row>
    <row r="1054" s="187" customFormat="1" ht="16.05" customHeight="1" spans="1:16">
      <c r="A1054" s="241">
        <v>2150301</v>
      </c>
      <c r="B1054" s="148" t="s">
        <v>101</v>
      </c>
      <c r="C1054" s="222">
        <v>0</v>
      </c>
      <c r="D1054" s="222">
        <v>0</v>
      </c>
      <c r="E1054" s="222">
        <v>0</v>
      </c>
      <c r="F1054" s="223">
        <f t="shared" si="86"/>
        <v>0</v>
      </c>
      <c r="G1054" s="222">
        <f t="shared" si="87"/>
        <v>0</v>
      </c>
      <c r="H1054" s="223">
        <f t="shared" si="88"/>
        <v>0</v>
      </c>
      <c r="I1054" s="222">
        <v>0</v>
      </c>
      <c r="J1054" s="234">
        <v>0</v>
      </c>
      <c r="K1054" s="235">
        <v>0</v>
      </c>
      <c r="L1054" s="235">
        <v>0</v>
      </c>
      <c r="M1054" s="222">
        <f t="shared" si="90"/>
        <v>0</v>
      </c>
      <c r="N1054" s="223">
        <f t="shared" si="89"/>
        <v>0</v>
      </c>
      <c r="P1054" s="194"/>
    </row>
    <row r="1055" s="187" customFormat="1" ht="16.05" customHeight="1" spans="1:16">
      <c r="A1055" s="241">
        <v>2150302</v>
      </c>
      <c r="B1055" s="148" t="s">
        <v>102</v>
      </c>
      <c r="C1055" s="222">
        <v>0</v>
      </c>
      <c r="D1055" s="222">
        <v>0</v>
      </c>
      <c r="E1055" s="222">
        <v>0</v>
      </c>
      <c r="F1055" s="223">
        <f t="shared" si="86"/>
        <v>0</v>
      </c>
      <c r="G1055" s="222">
        <f t="shared" si="87"/>
        <v>0</v>
      </c>
      <c r="H1055" s="223">
        <f t="shared" si="88"/>
        <v>0</v>
      </c>
      <c r="I1055" s="222">
        <v>0</v>
      </c>
      <c r="J1055" s="234">
        <v>0</v>
      </c>
      <c r="K1055" s="235">
        <v>0</v>
      </c>
      <c r="L1055" s="235">
        <v>0</v>
      </c>
      <c r="M1055" s="222">
        <f t="shared" si="90"/>
        <v>0</v>
      </c>
      <c r="N1055" s="223">
        <f t="shared" si="89"/>
        <v>0</v>
      </c>
      <c r="P1055" s="194"/>
    </row>
    <row r="1056" s="187" customFormat="1" ht="16.05" customHeight="1" spans="1:16">
      <c r="A1056" s="241">
        <v>2150303</v>
      </c>
      <c r="B1056" s="148" t="s">
        <v>103</v>
      </c>
      <c r="C1056" s="222">
        <v>0</v>
      </c>
      <c r="D1056" s="222">
        <v>0</v>
      </c>
      <c r="E1056" s="222">
        <v>0</v>
      </c>
      <c r="F1056" s="223">
        <f t="shared" si="86"/>
        <v>0</v>
      </c>
      <c r="G1056" s="222">
        <f t="shared" si="87"/>
        <v>0</v>
      </c>
      <c r="H1056" s="223">
        <f t="shared" si="88"/>
        <v>0</v>
      </c>
      <c r="I1056" s="222">
        <v>0</v>
      </c>
      <c r="J1056" s="234">
        <v>0</v>
      </c>
      <c r="K1056" s="235">
        <v>0</v>
      </c>
      <c r="L1056" s="235">
        <v>0</v>
      </c>
      <c r="M1056" s="222">
        <f t="shared" si="90"/>
        <v>0</v>
      </c>
      <c r="N1056" s="223">
        <f t="shared" si="89"/>
        <v>0</v>
      </c>
      <c r="P1056" s="194"/>
    </row>
    <row r="1057" s="187" customFormat="1" ht="16.05" customHeight="1" spans="1:16">
      <c r="A1057" s="241">
        <v>2150399</v>
      </c>
      <c r="B1057" s="148" t="s">
        <v>900</v>
      </c>
      <c r="C1057" s="222">
        <v>0</v>
      </c>
      <c r="D1057" s="222">
        <v>0</v>
      </c>
      <c r="E1057" s="222">
        <v>0</v>
      </c>
      <c r="F1057" s="223">
        <f t="shared" si="86"/>
        <v>0</v>
      </c>
      <c r="G1057" s="222">
        <f t="shared" si="87"/>
        <v>0</v>
      </c>
      <c r="H1057" s="223">
        <f t="shared" si="88"/>
        <v>0</v>
      </c>
      <c r="I1057" s="222">
        <v>0</v>
      </c>
      <c r="J1057" s="234">
        <v>0</v>
      </c>
      <c r="K1057" s="235">
        <v>0</v>
      </c>
      <c r="L1057" s="235">
        <v>0</v>
      </c>
      <c r="M1057" s="222">
        <f t="shared" si="90"/>
        <v>0</v>
      </c>
      <c r="N1057" s="223">
        <f t="shared" si="89"/>
        <v>0</v>
      </c>
      <c r="P1057" s="194"/>
    </row>
    <row r="1058" s="187" customFormat="1" ht="16.05" customHeight="1" spans="1:16">
      <c r="A1058" s="241">
        <v>21505</v>
      </c>
      <c r="B1058" s="219" t="s">
        <v>901</v>
      </c>
      <c r="C1058" s="222">
        <v>1531</v>
      </c>
      <c r="D1058" s="222">
        <v>368.79</v>
      </c>
      <c r="E1058" s="222">
        <v>345</v>
      </c>
      <c r="F1058" s="223">
        <f t="shared" si="86"/>
        <v>93.5491743268527</v>
      </c>
      <c r="G1058" s="222">
        <f t="shared" si="87"/>
        <v>-1186</v>
      </c>
      <c r="H1058" s="223">
        <f t="shared" si="88"/>
        <v>-77.4657086871326</v>
      </c>
      <c r="I1058" s="222">
        <v>262.34</v>
      </c>
      <c r="J1058" s="234">
        <v>262.34</v>
      </c>
      <c r="K1058" s="235">
        <v>0</v>
      </c>
      <c r="L1058" s="235">
        <v>0</v>
      </c>
      <c r="M1058" s="222">
        <f t="shared" si="90"/>
        <v>-106.45</v>
      </c>
      <c r="N1058" s="223">
        <f t="shared" si="89"/>
        <v>-28.8646655278072</v>
      </c>
      <c r="P1058" s="194"/>
    </row>
    <row r="1059" s="187" customFormat="1" ht="16.05" customHeight="1" spans="1:16">
      <c r="A1059" s="241">
        <v>2150501</v>
      </c>
      <c r="B1059" s="148" t="s">
        <v>101</v>
      </c>
      <c r="C1059" s="222">
        <v>159</v>
      </c>
      <c r="D1059" s="222">
        <v>159.21</v>
      </c>
      <c r="E1059" s="222">
        <v>194</v>
      </c>
      <c r="F1059" s="223">
        <f t="shared" si="86"/>
        <v>121.851642484769</v>
      </c>
      <c r="G1059" s="222">
        <f t="shared" si="87"/>
        <v>35</v>
      </c>
      <c r="H1059" s="223">
        <f t="shared" si="88"/>
        <v>22.0125786163522</v>
      </c>
      <c r="I1059" s="222">
        <v>173.87</v>
      </c>
      <c r="J1059" s="234">
        <v>173.87</v>
      </c>
      <c r="K1059" s="235">
        <v>0</v>
      </c>
      <c r="L1059" s="235">
        <v>0</v>
      </c>
      <c r="M1059" s="222">
        <f t="shared" si="90"/>
        <v>14.66</v>
      </c>
      <c r="N1059" s="223">
        <f t="shared" si="89"/>
        <v>9.207964323849</v>
      </c>
      <c r="P1059" s="194"/>
    </row>
    <row r="1060" s="187" customFormat="1" ht="16.05" customHeight="1" spans="1:16">
      <c r="A1060" s="241">
        <v>2150502</v>
      </c>
      <c r="B1060" s="148" t="s">
        <v>102</v>
      </c>
      <c r="C1060" s="222">
        <v>31</v>
      </c>
      <c r="D1060" s="222">
        <v>142</v>
      </c>
      <c r="E1060" s="222">
        <v>71</v>
      </c>
      <c r="F1060" s="223">
        <f t="shared" si="86"/>
        <v>50</v>
      </c>
      <c r="G1060" s="222">
        <f t="shared" si="87"/>
        <v>40</v>
      </c>
      <c r="H1060" s="223">
        <f t="shared" si="88"/>
        <v>129.032258064516</v>
      </c>
      <c r="I1060" s="222">
        <v>0</v>
      </c>
      <c r="J1060" s="234">
        <v>0</v>
      </c>
      <c r="K1060" s="235">
        <v>0</v>
      </c>
      <c r="L1060" s="235">
        <v>0</v>
      </c>
      <c r="M1060" s="222">
        <f t="shared" si="90"/>
        <v>-142</v>
      </c>
      <c r="N1060" s="223">
        <f t="shared" si="89"/>
        <v>-100</v>
      </c>
      <c r="P1060" s="194"/>
    </row>
    <row r="1061" s="187" customFormat="1" ht="16.05" customHeight="1" spans="1:16">
      <c r="A1061" s="241">
        <v>2150503</v>
      </c>
      <c r="B1061" s="148" t="s">
        <v>103</v>
      </c>
      <c r="C1061" s="222">
        <v>0</v>
      </c>
      <c r="D1061" s="222">
        <v>0</v>
      </c>
      <c r="E1061" s="222">
        <v>0</v>
      </c>
      <c r="F1061" s="223">
        <f t="shared" si="86"/>
        <v>0</v>
      </c>
      <c r="G1061" s="222">
        <f t="shared" si="87"/>
        <v>0</v>
      </c>
      <c r="H1061" s="223">
        <f t="shared" si="88"/>
        <v>0</v>
      </c>
      <c r="I1061" s="222">
        <v>0</v>
      </c>
      <c r="J1061" s="234">
        <v>0</v>
      </c>
      <c r="K1061" s="235">
        <v>0</v>
      </c>
      <c r="L1061" s="235">
        <v>0</v>
      </c>
      <c r="M1061" s="222">
        <f t="shared" si="90"/>
        <v>0</v>
      </c>
      <c r="N1061" s="223">
        <f t="shared" si="89"/>
        <v>0</v>
      </c>
      <c r="P1061" s="194"/>
    </row>
    <row r="1062" s="187" customFormat="1" ht="16.05" customHeight="1" spans="1:16">
      <c r="A1062" s="241">
        <v>2150505</v>
      </c>
      <c r="B1062" s="148" t="s">
        <v>902</v>
      </c>
      <c r="C1062" s="222">
        <v>0</v>
      </c>
      <c r="D1062" s="222">
        <v>0</v>
      </c>
      <c r="E1062" s="222">
        <v>0</v>
      </c>
      <c r="F1062" s="223">
        <f t="shared" si="86"/>
        <v>0</v>
      </c>
      <c r="G1062" s="222">
        <f t="shared" si="87"/>
        <v>0</v>
      </c>
      <c r="H1062" s="223">
        <f t="shared" si="88"/>
        <v>0</v>
      </c>
      <c r="I1062" s="222">
        <v>0</v>
      </c>
      <c r="J1062" s="234">
        <v>0</v>
      </c>
      <c r="K1062" s="235">
        <v>0</v>
      </c>
      <c r="L1062" s="235">
        <v>0</v>
      </c>
      <c r="M1062" s="222">
        <f t="shared" si="90"/>
        <v>0</v>
      </c>
      <c r="N1062" s="223">
        <f t="shared" si="89"/>
        <v>0</v>
      </c>
      <c r="P1062" s="194"/>
    </row>
    <row r="1063" s="187" customFormat="1" ht="16.05" customHeight="1" spans="1:16">
      <c r="A1063" s="241">
        <v>2150507</v>
      </c>
      <c r="B1063" s="148" t="s">
        <v>903</v>
      </c>
      <c r="C1063" s="222">
        <v>0</v>
      </c>
      <c r="D1063" s="222">
        <v>0</v>
      </c>
      <c r="E1063" s="222">
        <v>0</v>
      </c>
      <c r="F1063" s="223">
        <f t="shared" si="86"/>
        <v>0</v>
      </c>
      <c r="G1063" s="222">
        <f t="shared" si="87"/>
        <v>0</v>
      </c>
      <c r="H1063" s="223">
        <f t="shared" si="88"/>
        <v>0</v>
      </c>
      <c r="I1063" s="222">
        <v>0</v>
      </c>
      <c r="J1063" s="234">
        <v>0</v>
      </c>
      <c r="K1063" s="235">
        <v>0</v>
      </c>
      <c r="L1063" s="235">
        <v>0</v>
      </c>
      <c r="M1063" s="222">
        <f t="shared" si="90"/>
        <v>0</v>
      </c>
      <c r="N1063" s="223">
        <f t="shared" si="89"/>
        <v>0</v>
      </c>
      <c r="P1063" s="194"/>
    </row>
    <row r="1064" s="187" customFormat="1" ht="16.05" customHeight="1" spans="1:16">
      <c r="A1064" s="241">
        <v>2150508</v>
      </c>
      <c r="B1064" s="148" t="s">
        <v>904</v>
      </c>
      <c r="C1064" s="222">
        <v>0</v>
      </c>
      <c r="D1064" s="222">
        <v>0</v>
      </c>
      <c r="E1064" s="222">
        <v>0</v>
      </c>
      <c r="F1064" s="223">
        <f t="shared" si="86"/>
        <v>0</v>
      </c>
      <c r="G1064" s="222">
        <f t="shared" si="87"/>
        <v>0</v>
      </c>
      <c r="H1064" s="223">
        <f t="shared" si="88"/>
        <v>0</v>
      </c>
      <c r="I1064" s="222">
        <v>0</v>
      </c>
      <c r="J1064" s="234">
        <v>0</v>
      </c>
      <c r="K1064" s="235">
        <v>0</v>
      </c>
      <c r="L1064" s="235">
        <v>0</v>
      </c>
      <c r="M1064" s="222">
        <f t="shared" si="90"/>
        <v>0</v>
      </c>
      <c r="N1064" s="223">
        <f t="shared" si="89"/>
        <v>0</v>
      </c>
      <c r="P1064" s="194"/>
    </row>
    <row r="1065" s="187" customFormat="1" ht="16.05" customHeight="1" spans="1:16">
      <c r="A1065" s="241">
        <v>2150516</v>
      </c>
      <c r="B1065" s="148" t="s">
        <v>905</v>
      </c>
      <c r="C1065" s="222">
        <v>0</v>
      </c>
      <c r="D1065" s="222">
        <v>0</v>
      </c>
      <c r="E1065" s="222">
        <v>0</v>
      </c>
      <c r="F1065" s="223">
        <f t="shared" si="86"/>
        <v>0</v>
      </c>
      <c r="G1065" s="222">
        <f t="shared" si="87"/>
        <v>0</v>
      </c>
      <c r="H1065" s="223">
        <f t="shared" si="88"/>
        <v>0</v>
      </c>
      <c r="I1065" s="222">
        <v>0</v>
      </c>
      <c r="J1065" s="234">
        <v>0</v>
      </c>
      <c r="K1065" s="235">
        <v>0</v>
      </c>
      <c r="L1065" s="235">
        <v>0</v>
      </c>
      <c r="M1065" s="222">
        <f t="shared" si="90"/>
        <v>0</v>
      </c>
      <c r="N1065" s="223">
        <f t="shared" si="89"/>
        <v>0</v>
      </c>
      <c r="P1065" s="194"/>
    </row>
    <row r="1066" s="187" customFormat="1" ht="16.05" customHeight="1" spans="1:16">
      <c r="A1066" s="241">
        <v>2150517</v>
      </c>
      <c r="B1066" s="148" t="s">
        <v>906</v>
      </c>
      <c r="C1066" s="222">
        <v>0</v>
      </c>
      <c r="D1066" s="222">
        <v>0</v>
      </c>
      <c r="E1066" s="222">
        <v>0</v>
      </c>
      <c r="F1066" s="223">
        <f t="shared" si="86"/>
        <v>0</v>
      </c>
      <c r="G1066" s="222">
        <f t="shared" si="87"/>
        <v>0</v>
      </c>
      <c r="H1066" s="223">
        <f t="shared" si="88"/>
        <v>0</v>
      </c>
      <c r="I1066" s="222">
        <v>0</v>
      </c>
      <c r="J1066" s="234">
        <v>0</v>
      </c>
      <c r="K1066" s="235">
        <v>0</v>
      </c>
      <c r="L1066" s="235">
        <v>0</v>
      </c>
      <c r="M1066" s="222">
        <f t="shared" si="90"/>
        <v>0</v>
      </c>
      <c r="N1066" s="223">
        <f t="shared" si="89"/>
        <v>0</v>
      </c>
      <c r="P1066" s="194"/>
    </row>
    <row r="1067" s="187" customFormat="1" ht="16.05" customHeight="1" spans="1:16">
      <c r="A1067" s="241">
        <v>2150550</v>
      </c>
      <c r="B1067" s="148" t="s">
        <v>110</v>
      </c>
      <c r="C1067" s="222">
        <v>0</v>
      </c>
      <c r="D1067" s="222">
        <v>0</v>
      </c>
      <c r="E1067" s="222">
        <v>0</v>
      </c>
      <c r="F1067" s="223">
        <f t="shared" si="86"/>
        <v>0</v>
      </c>
      <c r="G1067" s="222">
        <f t="shared" si="87"/>
        <v>0</v>
      </c>
      <c r="H1067" s="223">
        <f t="shared" si="88"/>
        <v>0</v>
      </c>
      <c r="I1067" s="222">
        <v>0</v>
      </c>
      <c r="J1067" s="234">
        <v>0</v>
      </c>
      <c r="K1067" s="235">
        <v>0</v>
      </c>
      <c r="L1067" s="235">
        <v>0</v>
      </c>
      <c r="M1067" s="222">
        <f t="shared" si="90"/>
        <v>0</v>
      </c>
      <c r="N1067" s="223">
        <f t="shared" si="89"/>
        <v>0</v>
      </c>
      <c r="P1067" s="194"/>
    </row>
    <row r="1068" s="187" customFormat="1" ht="16.05" customHeight="1" spans="1:16">
      <c r="A1068" s="241">
        <v>2150599</v>
      </c>
      <c r="B1068" s="148" t="s">
        <v>907</v>
      </c>
      <c r="C1068" s="222">
        <v>1341</v>
      </c>
      <c r="D1068" s="222">
        <v>67.58</v>
      </c>
      <c r="E1068" s="222">
        <v>80</v>
      </c>
      <c r="F1068" s="223">
        <f t="shared" si="86"/>
        <v>118.378218407813</v>
      </c>
      <c r="G1068" s="222">
        <f t="shared" si="87"/>
        <v>-1261</v>
      </c>
      <c r="H1068" s="223">
        <f t="shared" si="88"/>
        <v>-94.034302759135</v>
      </c>
      <c r="I1068" s="222">
        <v>88.47</v>
      </c>
      <c r="J1068" s="234">
        <v>88.47</v>
      </c>
      <c r="K1068" s="235">
        <v>0</v>
      </c>
      <c r="L1068" s="235">
        <v>0</v>
      </c>
      <c r="M1068" s="222">
        <f t="shared" si="90"/>
        <v>20.89</v>
      </c>
      <c r="N1068" s="223">
        <f t="shared" si="89"/>
        <v>30.9115122817402</v>
      </c>
      <c r="P1068" s="194"/>
    </row>
    <row r="1069" s="187" customFormat="1" ht="16.05" customHeight="1" spans="1:16">
      <c r="A1069" s="241">
        <v>21507</v>
      </c>
      <c r="B1069" s="219" t="s">
        <v>908</v>
      </c>
      <c r="C1069" s="222">
        <v>0</v>
      </c>
      <c r="D1069" s="222">
        <v>0</v>
      </c>
      <c r="E1069" s="222">
        <v>0</v>
      </c>
      <c r="F1069" s="223">
        <f t="shared" si="86"/>
        <v>0</v>
      </c>
      <c r="G1069" s="222">
        <f t="shared" si="87"/>
        <v>0</v>
      </c>
      <c r="H1069" s="223">
        <f t="shared" si="88"/>
        <v>0</v>
      </c>
      <c r="I1069" s="222">
        <v>0</v>
      </c>
      <c r="J1069" s="234">
        <v>0</v>
      </c>
      <c r="K1069" s="235">
        <v>0</v>
      </c>
      <c r="L1069" s="235">
        <v>0</v>
      </c>
      <c r="M1069" s="222">
        <f t="shared" si="90"/>
        <v>0</v>
      </c>
      <c r="N1069" s="223">
        <f t="shared" si="89"/>
        <v>0</v>
      </c>
      <c r="P1069" s="194"/>
    </row>
    <row r="1070" s="187" customFormat="1" ht="16.05" customHeight="1" spans="1:16">
      <c r="A1070" s="241">
        <v>2150701</v>
      </c>
      <c r="B1070" s="148" t="s">
        <v>101</v>
      </c>
      <c r="C1070" s="222">
        <v>0</v>
      </c>
      <c r="D1070" s="222">
        <v>0</v>
      </c>
      <c r="E1070" s="222">
        <v>0</v>
      </c>
      <c r="F1070" s="223">
        <f t="shared" si="86"/>
        <v>0</v>
      </c>
      <c r="G1070" s="222">
        <f t="shared" si="87"/>
        <v>0</v>
      </c>
      <c r="H1070" s="223">
        <f t="shared" si="88"/>
        <v>0</v>
      </c>
      <c r="I1070" s="222">
        <v>0</v>
      </c>
      <c r="J1070" s="234">
        <v>0</v>
      </c>
      <c r="K1070" s="235">
        <v>0</v>
      </c>
      <c r="L1070" s="235">
        <v>0</v>
      </c>
      <c r="M1070" s="222">
        <f t="shared" si="90"/>
        <v>0</v>
      </c>
      <c r="N1070" s="223">
        <f t="shared" si="89"/>
        <v>0</v>
      </c>
      <c r="P1070" s="194"/>
    </row>
    <row r="1071" s="187" customFormat="1" ht="16.05" customHeight="1" spans="1:16">
      <c r="A1071" s="241">
        <v>2150702</v>
      </c>
      <c r="B1071" s="148" t="s">
        <v>102</v>
      </c>
      <c r="C1071" s="222">
        <v>0</v>
      </c>
      <c r="D1071" s="222">
        <v>0</v>
      </c>
      <c r="E1071" s="222">
        <v>0</v>
      </c>
      <c r="F1071" s="223">
        <f t="shared" si="86"/>
        <v>0</v>
      </c>
      <c r="G1071" s="222">
        <f t="shared" si="87"/>
        <v>0</v>
      </c>
      <c r="H1071" s="223">
        <f t="shared" si="88"/>
        <v>0</v>
      </c>
      <c r="I1071" s="222">
        <v>0</v>
      </c>
      <c r="J1071" s="234">
        <v>0</v>
      </c>
      <c r="K1071" s="235">
        <v>0</v>
      </c>
      <c r="L1071" s="235">
        <v>0</v>
      </c>
      <c r="M1071" s="222">
        <f t="shared" si="90"/>
        <v>0</v>
      </c>
      <c r="N1071" s="223">
        <f t="shared" si="89"/>
        <v>0</v>
      </c>
      <c r="P1071" s="194"/>
    </row>
    <row r="1072" s="187" customFormat="1" ht="16.05" customHeight="1" spans="1:16">
      <c r="A1072" s="241">
        <v>2150703</v>
      </c>
      <c r="B1072" s="148" t="s">
        <v>103</v>
      </c>
      <c r="C1072" s="222">
        <v>0</v>
      </c>
      <c r="D1072" s="222">
        <v>0</v>
      </c>
      <c r="E1072" s="222">
        <v>0</v>
      </c>
      <c r="F1072" s="223">
        <f t="shared" si="86"/>
        <v>0</v>
      </c>
      <c r="G1072" s="222">
        <f t="shared" si="87"/>
        <v>0</v>
      </c>
      <c r="H1072" s="223">
        <f t="shared" si="88"/>
        <v>0</v>
      </c>
      <c r="I1072" s="222">
        <v>0</v>
      </c>
      <c r="J1072" s="234">
        <v>0</v>
      </c>
      <c r="K1072" s="235">
        <v>0</v>
      </c>
      <c r="L1072" s="235">
        <v>0</v>
      </c>
      <c r="M1072" s="222">
        <f t="shared" si="90"/>
        <v>0</v>
      </c>
      <c r="N1072" s="223">
        <f t="shared" si="89"/>
        <v>0</v>
      </c>
      <c r="P1072" s="194"/>
    </row>
    <row r="1073" s="187" customFormat="1" ht="16.05" customHeight="1" spans="1:16">
      <c r="A1073" s="241">
        <v>2150704</v>
      </c>
      <c r="B1073" s="148" t="s">
        <v>909</v>
      </c>
      <c r="C1073" s="222">
        <v>0</v>
      </c>
      <c r="D1073" s="222">
        <v>0</v>
      </c>
      <c r="E1073" s="222">
        <v>0</v>
      </c>
      <c r="F1073" s="223">
        <f t="shared" si="86"/>
        <v>0</v>
      </c>
      <c r="G1073" s="222">
        <f t="shared" si="87"/>
        <v>0</v>
      </c>
      <c r="H1073" s="223">
        <f t="shared" si="88"/>
        <v>0</v>
      </c>
      <c r="I1073" s="222">
        <v>0</v>
      </c>
      <c r="J1073" s="234">
        <v>0</v>
      </c>
      <c r="K1073" s="235">
        <v>0</v>
      </c>
      <c r="L1073" s="235">
        <v>0</v>
      </c>
      <c r="M1073" s="222">
        <f t="shared" si="90"/>
        <v>0</v>
      </c>
      <c r="N1073" s="223">
        <f t="shared" si="89"/>
        <v>0</v>
      </c>
      <c r="P1073" s="194"/>
    </row>
    <row r="1074" s="187" customFormat="1" ht="16.05" customHeight="1" spans="1:16">
      <c r="A1074" s="241">
        <v>2150705</v>
      </c>
      <c r="B1074" s="148" t="s">
        <v>910</v>
      </c>
      <c r="C1074" s="222">
        <v>0</v>
      </c>
      <c r="D1074" s="222">
        <v>0</v>
      </c>
      <c r="E1074" s="222">
        <v>0</v>
      </c>
      <c r="F1074" s="223">
        <f t="shared" si="86"/>
        <v>0</v>
      </c>
      <c r="G1074" s="222">
        <f t="shared" si="87"/>
        <v>0</v>
      </c>
      <c r="H1074" s="223">
        <f t="shared" si="88"/>
        <v>0</v>
      </c>
      <c r="I1074" s="222">
        <v>0</v>
      </c>
      <c r="J1074" s="234">
        <v>0</v>
      </c>
      <c r="K1074" s="235">
        <v>0</v>
      </c>
      <c r="L1074" s="235">
        <v>0</v>
      </c>
      <c r="M1074" s="222">
        <f t="shared" si="90"/>
        <v>0</v>
      </c>
      <c r="N1074" s="223">
        <f t="shared" si="89"/>
        <v>0</v>
      </c>
      <c r="P1074" s="194"/>
    </row>
    <row r="1075" s="187" customFormat="1" ht="16.05" customHeight="1" spans="1:16">
      <c r="A1075" s="241">
        <v>2150799</v>
      </c>
      <c r="B1075" s="148" t="s">
        <v>911</v>
      </c>
      <c r="C1075" s="222">
        <v>0</v>
      </c>
      <c r="D1075" s="222">
        <v>0</v>
      </c>
      <c r="E1075" s="222">
        <v>0</v>
      </c>
      <c r="F1075" s="223">
        <f t="shared" si="86"/>
        <v>0</v>
      </c>
      <c r="G1075" s="222">
        <f t="shared" si="87"/>
        <v>0</v>
      </c>
      <c r="H1075" s="223">
        <f t="shared" si="88"/>
        <v>0</v>
      </c>
      <c r="I1075" s="222">
        <v>0</v>
      </c>
      <c r="J1075" s="234">
        <v>0</v>
      </c>
      <c r="K1075" s="235">
        <v>0</v>
      </c>
      <c r="L1075" s="235">
        <v>0</v>
      </c>
      <c r="M1075" s="222"/>
      <c r="N1075" s="223">
        <f t="shared" si="89"/>
        <v>0</v>
      </c>
      <c r="P1075" s="194"/>
    </row>
    <row r="1076" s="187" customFormat="1" ht="16.05" customHeight="1" spans="1:16">
      <c r="A1076" s="241">
        <v>21508</v>
      </c>
      <c r="B1076" s="219" t="s">
        <v>912</v>
      </c>
      <c r="C1076" s="222">
        <v>0</v>
      </c>
      <c r="D1076" s="222">
        <v>0</v>
      </c>
      <c r="E1076" s="222">
        <v>0</v>
      </c>
      <c r="F1076" s="223">
        <f t="shared" si="86"/>
        <v>0</v>
      </c>
      <c r="G1076" s="222">
        <f t="shared" si="87"/>
        <v>0</v>
      </c>
      <c r="H1076" s="223">
        <f t="shared" si="88"/>
        <v>0</v>
      </c>
      <c r="I1076" s="222">
        <v>0</v>
      </c>
      <c r="J1076" s="234">
        <v>0</v>
      </c>
      <c r="K1076" s="235">
        <v>0</v>
      </c>
      <c r="L1076" s="235">
        <v>0</v>
      </c>
      <c r="M1076" s="222"/>
      <c r="N1076" s="223">
        <f t="shared" si="89"/>
        <v>0</v>
      </c>
      <c r="P1076" s="194"/>
    </row>
    <row r="1077" s="187" customFormat="1" ht="16.05" customHeight="1" spans="1:16">
      <c r="A1077" s="241">
        <v>2150801</v>
      </c>
      <c r="B1077" s="148" t="s">
        <v>101</v>
      </c>
      <c r="C1077" s="222">
        <v>0</v>
      </c>
      <c r="D1077" s="222">
        <v>0</v>
      </c>
      <c r="E1077" s="222">
        <v>0</v>
      </c>
      <c r="F1077" s="223">
        <f t="shared" si="86"/>
        <v>0</v>
      </c>
      <c r="G1077" s="222">
        <f t="shared" si="87"/>
        <v>0</v>
      </c>
      <c r="H1077" s="223">
        <f t="shared" si="88"/>
        <v>0</v>
      </c>
      <c r="I1077" s="222">
        <v>0</v>
      </c>
      <c r="J1077" s="234">
        <v>0</v>
      </c>
      <c r="K1077" s="235">
        <v>0</v>
      </c>
      <c r="L1077" s="235">
        <v>0</v>
      </c>
      <c r="M1077" s="222"/>
      <c r="N1077" s="223">
        <f t="shared" si="89"/>
        <v>0</v>
      </c>
      <c r="P1077" s="194"/>
    </row>
    <row r="1078" s="187" customFormat="1" ht="16.05" customHeight="1" spans="1:16">
      <c r="A1078" s="241">
        <v>2150802</v>
      </c>
      <c r="B1078" s="148" t="s">
        <v>102</v>
      </c>
      <c r="C1078" s="222">
        <v>0</v>
      </c>
      <c r="D1078" s="222">
        <v>0</v>
      </c>
      <c r="E1078" s="222">
        <v>0</v>
      </c>
      <c r="F1078" s="223">
        <f t="shared" si="86"/>
        <v>0</v>
      </c>
      <c r="G1078" s="222">
        <f t="shared" si="87"/>
        <v>0</v>
      </c>
      <c r="H1078" s="223">
        <f t="shared" si="88"/>
        <v>0</v>
      </c>
      <c r="I1078" s="222">
        <v>0</v>
      </c>
      <c r="J1078" s="234">
        <v>0</v>
      </c>
      <c r="K1078" s="235">
        <v>0</v>
      </c>
      <c r="L1078" s="235">
        <v>0</v>
      </c>
      <c r="M1078" s="222">
        <f t="shared" ref="M1078:M1141" si="91">I1078-D1078</f>
        <v>0</v>
      </c>
      <c r="N1078" s="223">
        <f t="shared" si="89"/>
        <v>0</v>
      </c>
      <c r="P1078" s="194"/>
    </row>
    <row r="1079" s="187" customFormat="1" ht="16.05" customHeight="1" spans="1:16">
      <c r="A1079" s="241">
        <v>2150803</v>
      </c>
      <c r="B1079" s="148" t="s">
        <v>103</v>
      </c>
      <c r="C1079" s="222">
        <v>0</v>
      </c>
      <c r="D1079" s="222">
        <v>0</v>
      </c>
      <c r="E1079" s="222">
        <v>0</v>
      </c>
      <c r="F1079" s="223">
        <f t="shared" si="86"/>
        <v>0</v>
      </c>
      <c r="G1079" s="222">
        <f t="shared" si="87"/>
        <v>0</v>
      </c>
      <c r="H1079" s="223">
        <f t="shared" si="88"/>
        <v>0</v>
      </c>
      <c r="I1079" s="222">
        <v>0</v>
      </c>
      <c r="J1079" s="234">
        <v>0</v>
      </c>
      <c r="K1079" s="235">
        <v>0</v>
      </c>
      <c r="L1079" s="235">
        <v>0</v>
      </c>
      <c r="M1079" s="222">
        <f t="shared" si="91"/>
        <v>0</v>
      </c>
      <c r="N1079" s="223">
        <f t="shared" si="89"/>
        <v>0</v>
      </c>
      <c r="P1079" s="194"/>
    </row>
    <row r="1080" s="187" customFormat="1" ht="16.05" customHeight="1" spans="1:16">
      <c r="A1080" s="241">
        <v>2150804</v>
      </c>
      <c r="B1080" s="148" t="s">
        <v>913</v>
      </c>
      <c r="C1080" s="222">
        <v>0</v>
      </c>
      <c r="D1080" s="222">
        <v>0</v>
      </c>
      <c r="E1080" s="222">
        <v>0</v>
      </c>
      <c r="F1080" s="223">
        <f t="shared" si="86"/>
        <v>0</v>
      </c>
      <c r="G1080" s="222">
        <f t="shared" si="87"/>
        <v>0</v>
      </c>
      <c r="H1080" s="223">
        <f t="shared" si="88"/>
        <v>0</v>
      </c>
      <c r="I1080" s="222">
        <v>0</v>
      </c>
      <c r="J1080" s="234">
        <v>0</v>
      </c>
      <c r="K1080" s="235">
        <v>0</v>
      </c>
      <c r="L1080" s="235">
        <v>0</v>
      </c>
      <c r="M1080" s="222">
        <f t="shared" si="91"/>
        <v>0</v>
      </c>
      <c r="N1080" s="223">
        <f t="shared" si="89"/>
        <v>0</v>
      </c>
      <c r="P1080" s="194"/>
    </row>
    <row r="1081" s="187" customFormat="1" ht="16.05" customHeight="1" spans="1:16">
      <c r="A1081" s="241">
        <v>2150805</v>
      </c>
      <c r="B1081" s="148" t="s">
        <v>914</v>
      </c>
      <c r="C1081" s="222">
        <v>0</v>
      </c>
      <c r="D1081" s="222">
        <v>0</v>
      </c>
      <c r="E1081" s="222">
        <v>0</v>
      </c>
      <c r="F1081" s="223">
        <f t="shared" si="86"/>
        <v>0</v>
      </c>
      <c r="G1081" s="222">
        <f t="shared" si="87"/>
        <v>0</v>
      </c>
      <c r="H1081" s="223">
        <f t="shared" si="88"/>
        <v>0</v>
      </c>
      <c r="I1081" s="222">
        <v>0</v>
      </c>
      <c r="J1081" s="234">
        <v>0</v>
      </c>
      <c r="K1081" s="235">
        <v>0</v>
      </c>
      <c r="L1081" s="235">
        <v>0</v>
      </c>
      <c r="M1081" s="222">
        <f t="shared" si="91"/>
        <v>0</v>
      </c>
      <c r="N1081" s="223">
        <f t="shared" si="89"/>
        <v>0</v>
      </c>
      <c r="P1081" s="194"/>
    </row>
    <row r="1082" s="187" customFormat="1" ht="16.05" customHeight="1" spans="1:16">
      <c r="A1082" s="241">
        <v>2150806</v>
      </c>
      <c r="B1082" s="148" t="s">
        <v>915</v>
      </c>
      <c r="C1082" s="222">
        <v>0</v>
      </c>
      <c r="D1082" s="222">
        <v>0</v>
      </c>
      <c r="E1082" s="222">
        <v>0</v>
      </c>
      <c r="F1082" s="223">
        <f t="shared" si="86"/>
        <v>0</v>
      </c>
      <c r="G1082" s="222">
        <f t="shared" si="87"/>
        <v>0</v>
      </c>
      <c r="H1082" s="223">
        <f t="shared" si="88"/>
        <v>0</v>
      </c>
      <c r="I1082" s="222">
        <v>0</v>
      </c>
      <c r="J1082" s="234">
        <v>0</v>
      </c>
      <c r="K1082" s="235">
        <v>0</v>
      </c>
      <c r="L1082" s="235">
        <v>0</v>
      </c>
      <c r="M1082" s="222">
        <f t="shared" si="91"/>
        <v>0</v>
      </c>
      <c r="N1082" s="223">
        <f t="shared" si="89"/>
        <v>0</v>
      </c>
      <c r="P1082" s="194"/>
    </row>
    <row r="1083" s="187" customFormat="1" ht="16.05" customHeight="1" spans="1:16">
      <c r="A1083" s="241">
        <v>2150899</v>
      </c>
      <c r="B1083" s="148" t="s">
        <v>916</v>
      </c>
      <c r="C1083" s="222">
        <v>0</v>
      </c>
      <c r="D1083" s="222">
        <v>0</v>
      </c>
      <c r="E1083" s="222">
        <v>0</v>
      </c>
      <c r="F1083" s="223">
        <f t="shared" si="86"/>
        <v>0</v>
      </c>
      <c r="G1083" s="222">
        <f t="shared" si="87"/>
        <v>0</v>
      </c>
      <c r="H1083" s="223">
        <f t="shared" si="88"/>
        <v>0</v>
      </c>
      <c r="I1083" s="222">
        <v>0</v>
      </c>
      <c r="J1083" s="234">
        <v>0</v>
      </c>
      <c r="K1083" s="235">
        <v>0</v>
      </c>
      <c r="L1083" s="235">
        <v>0</v>
      </c>
      <c r="M1083" s="222">
        <f t="shared" si="91"/>
        <v>0</v>
      </c>
      <c r="N1083" s="223">
        <f t="shared" si="89"/>
        <v>0</v>
      </c>
      <c r="P1083" s="194"/>
    </row>
    <row r="1084" s="187" customFormat="1" ht="16.05" customHeight="1" spans="1:16">
      <c r="A1084" s="241">
        <v>21599</v>
      </c>
      <c r="B1084" s="219" t="s">
        <v>917</v>
      </c>
      <c r="C1084" s="222">
        <v>441</v>
      </c>
      <c r="D1084" s="222">
        <v>0</v>
      </c>
      <c r="E1084" s="222">
        <v>0</v>
      </c>
      <c r="F1084" s="223">
        <f t="shared" si="86"/>
        <v>0</v>
      </c>
      <c r="G1084" s="222">
        <f t="shared" si="87"/>
        <v>-441</v>
      </c>
      <c r="H1084" s="223">
        <f t="shared" si="88"/>
        <v>-100</v>
      </c>
      <c r="I1084" s="222">
        <v>1500</v>
      </c>
      <c r="J1084" s="234">
        <v>0</v>
      </c>
      <c r="K1084" s="235">
        <v>0</v>
      </c>
      <c r="L1084" s="235">
        <v>1500</v>
      </c>
      <c r="M1084" s="222">
        <f t="shared" si="91"/>
        <v>1500</v>
      </c>
      <c r="N1084" s="223">
        <f t="shared" si="89"/>
        <v>0</v>
      </c>
      <c r="P1084" s="194"/>
    </row>
    <row r="1085" s="187" customFormat="1" ht="16.05" customHeight="1" spans="1:16">
      <c r="A1085" s="241">
        <v>2159901</v>
      </c>
      <c r="B1085" s="148" t="s">
        <v>918</v>
      </c>
      <c r="C1085" s="222">
        <v>0</v>
      </c>
      <c r="D1085" s="222">
        <v>0</v>
      </c>
      <c r="E1085" s="222">
        <v>0</v>
      </c>
      <c r="F1085" s="223">
        <f t="shared" si="86"/>
        <v>0</v>
      </c>
      <c r="G1085" s="222">
        <f t="shared" si="87"/>
        <v>0</v>
      </c>
      <c r="H1085" s="223">
        <f t="shared" si="88"/>
        <v>0</v>
      </c>
      <c r="I1085" s="222">
        <v>0</v>
      </c>
      <c r="J1085" s="234">
        <v>0</v>
      </c>
      <c r="K1085" s="235">
        <v>0</v>
      </c>
      <c r="L1085" s="235">
        <v>0</v>
      </c>
      <c r="M1085" s="222">
        <f t="shared" si="91"/>
        <v>0</v>
      </c>
      <c r="N1085" s="223">
        <f t="shared" si="89"/>
        <v>0</v>
      </c>
      <c r="P1085" s="194"/>
    </row>
    <row r="1086" s="187" customFormat="1" ht="16.05" customHeight="1" spans="1:16">
      <c r="A1086" s="241">
        <v>2159904</v>
      </c>
      <c r="B1086" s="148" t="s">
        <v>919</v>
      </c>
      <c r="C1086" s="222">
        <v>0</v>
      </c>
      <c r="D1086" s="222">
        <v>0</v>
      </c>
      <c r="E1086" s="222">
        <v>0</v>
      </c>
      <c r="F1086" s="223">
        <f t="shared" si="86"/>
        <v>0</v>
      </c>
      <c r="G1086" s="222">
        <f t="shared" si="87"/>
        <v>0</v>
      </c>
      <c r="H1086" s="223">
        <f t="shared" si="88"/>
        <v>0</v>
      </c>
      <c r="I1086" s="222">
        <v>0</v>
      </c>
      <c r="J1086" s="234">
        <v>0</v>
      </c>
      <c r="K1086" s="235">
        <v>0</v>
      </c>
      <c r="L1086" s="235">
        <v>0</v>
      </c>
      <c r="M1086" s="222">
        <f t="shared" si="91"/>
        <v>0</v>
      </c>
      <c r="N1086" s="223">
        <f t="shared" si="89"/>
        <v>0</v>
      </c>
      <c r="P1086" s="194"/>
    </row>
    <row r="1087" s="187" customFormat="1" ht="16.05" customHeight="1" spans="1:16">
      <c r="A1087" s="241">
        <v>2159905</v>
      </c>
      <c r="B1087" s="148" t="s">
        <v>920</v>
      </c>
      <c r="C1087" s="222">
        <v>0</v>
      </c>
      <c r="D1087" s="222">
        <v>0</v>
      </c>
      <c r="E1087" s="222">
        <v>0</v>
      </c>
      <c r="F1087" s="223">
        <f t="shared" si="86"/>
        <v>0</v>
      </c>
      <c r="G1087" s="222">
        <f t="shared" si="87"/>
        <v>0</v>
      </c>
      <c r="H1087" s="223">
        <f t="shared" si="88"/>
        <v>0</v>
      </c>
      <c r="I1087" s="222">
        <v>0</v>
      </c>
      <c r="J1087" s="234">
        <v>0</v>
      </c>
      <c r="K1087" s="235">
        <v>0</v>
      </c>
      <c r="L1087" s="235">
        <v>0</v>
      </c>
      <c r="M1087" s="222">
        <f t="shared" si="91"/>
        <v>0</v>
      </c>
      <c r="N1087" s="223">
        <f t="shared" si="89"/>
        <v>0</v>
      </c>
      <c r="P1087" s="194"/>
    </row>
    <row r="1088" s="187" customFormat="1" ht="16.05" customHeight="1" spans="1:16">
      <c r="A1088" s="241">
        <v>2159906</v>
      </c>
      <c r="B1088" s="148" t="s">
        <v>921</v>
      </c>
      <c r="C1088" s="222">
        <v>0</v>
      </c>
      <c r="D1088" s="222">
        <v>0</v>
      </c>
      <c r="E1088" s="222">
        <v>0</v>
      </c>
      <c r="F1088" s="223">
        <f t="shared" si="86"/>
        <v>0</v>
      </c>
      <c r="G1088" s="222">
        <f t="shared" si="87"/>
        <v>0</v>
      </c>
      <c r="H1088" s="223">
        <f t="shared" si="88"/>
        <v>0</v>
      </c>
      <c r="I1088" s="222">
        <v>0</v>
      </c>
      <c r="J1088" s="234">
        <v>0</v>
      </c>
      <c r="K1088" s="235">
        <v>0</v>
      </c>
      <c r="L1088" s="235">
        <v>0</v>
      </c>
      <c r="M1088" s="222">
        <f t="shared" si="91"/>
        <v>0</v>
      </c>
      <c r="N1088" s="223">
        <f t="shared" si="89"/>
        <v>0</v>
      </c>
      <c r="P1088" s="194"/>
    </row>
    <row r="1089" s="187" customFormat="1" ht="16.05" customHeight="1" spans="1:16">
      <c r="A1089" s="241">
        <v>2159999</v>
      </c>
      <c r="B1089" s="148" t="s">
        <v>922</v>
      </c>
      <c r="C1089" s="222">
        <v>441</v>
      </c>
      <c r="D1089" s="222">
        <v>0</v>
      </c>
      <c r="E1089" s="222">
        <v>0</v>
      </c>
      <c r="F1089" s="223">
        <f t="shared" si="86"/>
        <v>0</v>
      </c>
      <c r="G1089" s="222">
        <f t="shared" si="87"/>
        <v>-441</v>
      </c>
      <c r="H1089" s="223">
        <f t="shared" si="88"/>
        <v>-100</v>
      </c>
      <c r="I1089" s="222">
        <v>1500</v>
      </c>
      <c r="J1089" s="234">
        <v>0</v>
      </c>
      <c r="K1089" s="235">
        <v>0</v>
      </c>
      <c r="L1089" s="235">
        <v>1500</v>
      </c>
      <c r="M1089" s="222">
        <f t="shared" si="91"/>
        <v>1500</v>
      </c>
      <c r="N1089" s="223">
        <f t="shared" si="89"/>
        <v>0</v>
      </c>
      <c r="P1089" s="194"/>
    </row>
    <row r="1090" s="187" customFormat="1" ht="16.05" customHeight="1" spans="1:16">
      <c r="A1090" s="241">
        <v>216</v>
      </c>
      <c r="B1090" s="219" t="s">
        <v>923</v>
      </c>
      <c r="C1090" s="222">
        <v>208</v>
      </c>
      <c r="D1090" s="222">
        <v>268.47</v>
      </c>
      <c r="E1090" s="222">
        <v>294</v>
      </c>
      <c r="F1090" s="223">
        <f t="shared" si="86"/>
        <v>109.509442395798</v>
      </c>
      <c r="G1090" s="222">
        <f t="shared" si="87"/>
        <v>86</v>
      </c>
      <c r="H1090" s="223">
        <f t="shared" si="88"/>
        <v>41.3461538461538</v>
      </c>
      <c r="I1090" s="222">
        <v>254.23</v>
      </c>
      <c r="J1090" s="234">
        <v>254.23</v>
      </c>
      <c r="K1090" s="235">
        <v>0</v>
      </c>
      <c r="L1090" s="235">
        <v>0</v>
      </c>
      <c r="M1090" s="222">
        <f t="shared" si="91"/>
        <v>-14.24</v>
      </c>
      <c r="N1090" s="223">
        <f t="shared" si="89"/>
        <v>-5.30413081536113</v>
      </c>
      <c r="P1090" s="194"/>
    </row>
    <row r="1091" s="187" customFormat="1" ht="16.05" customHeight="1" spans="1:16">
      <c r="A1091" s="241">
        <v>21602</v>
      </c>
      <c r="B1091" s="219" t="s">
        <v>924</v>
      </c>
      <c r="C1091" s="222">
        <v>208</v>
      </c>
      <c r="D1091" s="222">
        <v>268.47</v>
      </c>
      <c r="E1091" s="222">
        <v>294</v>
      </c>
      <c r="F1091" s="223">
        <f t="shared" si="86"/>
        <v>109.509442395798</v>
      </c>
      <c r="G1091" s="222">
        <f t="shared" si="87"/>
        <v>86</v>
      </c>
      <c r="H1091" s="223">
        <f t="shared" si="88"/>
        <v>41.3461538461538</v>
      </c>
      <c r="I1091" s="222">
        <v>254.23</v>
      </c>
      <c r="J1091" s="234">
        <v>254.23</v>
      </c>
      <c r="K1091" s="235">
        <v>0</v>
      </c>
      <c r="L1091" s="235">
        <v>0</v>
      </c>
      <c r="M1091" s="222">
        <f t="shared" si="91"/>
        <v>-14.24</v>
      </c>
      <c r="N1091" s="223">
        <f t="shared" si="89"/>
        <v>-5.30413081536113</v>
      </c>
      <c r="P1091" s="194"/>
    </row>
    <row r="1092" s="187" customFormat="1" ht="16.05" customHeight="1" spans="1:16">
      <c r="A1092" s="241">
        <v>2160201</v>
      </c>
      <c r="B1092" s="148" t="s">
        <v>101</v>
      </c>
      <c r="C1092" s="222">
        <v>224</v>
      </c>
      <c r="D1092" s="222">
        <v>268.47</v>
      </c>
      <c r="E1092" s="222">
        <v>294</v>
      </c>
      <c r="F1092" s="223">
        <f t="shared" ref="F1092:F1155" si="92">IFERROR((E1092/D1092*100),0)</f>
        <v>109.509442395798</v>
      </c>
      <c r="G1092" s="222">
        <f t="shared" ref="G1092:G1155" si="93">E1092-C1092</f>
        <v>70</v>
      </c>
      <c r="H1092" s="223">
        <f t="shared" si="88"/>
        <v>31.25</v>
      </c>
      <c r="I1092" s="222">
        <v>254.23</v>
      </c>
      <c r="J1092" s="234">
        <v>254.23</v>
      </c>
      <c r="K1092" s="235">
        <v>0</v>
      </c>
      <c r="L1092" s="235">
        <v>0</v>
      </c>
      <c r="M1092" s="222">
        <f t="shared" si="91"/>
        <v>-14.24</v>
      </c>
      <c r="N1092" s="223">
        <f t="shared" si="89"/>
        <v>-5.30413081536113</v>
      </c>
      <c r="P1092" s="194"/>
    </row>
    <row r="1093" s="187" customFormat="1" ht="16.05" customHeight="1" spans="1:16">
      <c r="A1093" s="241">
        <v>2160202</v>
      </c>
      <c r="B1093" s="148" t="s">
        <v>102</v>
      </c>
      <c r="C1093" s="222">
        <v>7</v>
      </c>
      <c r="D1093" s="222">
        <v>0</v>
      </c>
      <c r="E1093" s="222">
        <v>0</v>
      </c>
      <c r="F1093" s="223">
        <f t="shared" si="92"/>
        <v>0</v>
      </c>
      <c r="G1093" s="222">
        <f t="shared" si="93"/>
        <v>-7</v>
      </c>
      <c r="H1093" s="223">
        <f t="shared" ref="H1093:H1156" si="94">IFERROR((G1093/C1093*100),0)</f>
        <v>-100</v>
      </c>
      <c r="I1093" s="222">
        <v>0</v>
      </c>
      <c r="J1093" s="234">
        <v>0</v>
      </c>
      <c r="K1093" s="235">
        <v>0</v>
      </c>
      <c r="L1093" s="235">
        <v>0</v>
      </c>
      <c r="M1093" s="222">
        <f t="shared" si="91"/>
        <v>0</v>
      </c>
      <c r="N1093" s="223">
        <f t="shared" ref="N1093:N1156" si="95">IFERROR((M1093/D1093*100),0)</f>
        <v>0</v>
      </c>
      <c r="P1093" s="194"/>
    </row>
    <row r="1094" s="187" customFormat="1" ht="16.05" customHeight="1" spans="1:16">
      <c r="A1094" s="241">
        <v>2160203</v>
      </c>
      <c r="B1094" s="148" t="s">
        <v>103</v>
      </c>
      <c r="C1094" s="222">
        <v>0</v>
      </c>
      <c r="D1094" s="222">
        <v>0</v>
      </c>
      <c r="E1094" s="222">
        <v>0</v>
      </c>
      <c r="F1094" s="223">
        <f t="shared" si="92"/>
        <v>0</v>
      </c>
      <c r="G1094" s="222">
        <f t="shared" si="93"/>
        <v>0</v>
      </c>
      <c r="H1094" s="223">
        <f t="shared" si="94"/>
        <v>0</v>
      </c>
      <c r="I1094" s="222">
        <v>0</v>
      </c>
      <c r="J1094" s="234">
        <v>0</v>
      </c>
      <c r="K1094" s="235">
        <v>0</v>
      </c>
      <c r="L1094" s="235">
        <v>0</v>
      </c>
      <c r="M1094" s="222">
        <f t="shared" si="91"/>
        <v>0</v>
      </c>
      <c r="N1094" s="223">
        <f t="shared" si="95"/>
        <v>0</v>
      </c>
      <c r="P1094" s="194"/>
    </row>
    <row r="1095" s="187" customFormat="1" ht="16.05" customHeight="1" spans="1:16">
      <c r="A1095" s="241">
        <v>2160216</v>
      </c>
      <c r="B1095" s="148" t="s">
        <v>925</v>
      </c>
      <c r="C1095" s="222">
        <v>0</v>
      </c>
      <c r="D1095" s="222">
        <v>0</v>
      </c>
      <c r="E1095" s="222">
        <v>0</v>
      </c>
      <c r="F1095" s="223">
        <f t="shared" si="92"/>
        <v>0</v>
      </c>
      <c r="G1095" s="222">
        <f t="shared" si="93"/>
        <v>0</v>
      </c>
      <c r="H1095" s="223">
        <f t="shared" si="94"/>
        <v>0</v>
      </c>
      <c r="I1095" s="222">
        <v>0</v>
      </c>
      <c r="J1095" s="234">
        <v>0</v>
      </c>
      <c r="K1095" s="235">
        <v>0</v>
      </c>
      <c r="L1095" s="235">
        <v>0</v>
      </c>
      <c r="M1095" s="222">
        <f t="shared" si="91"/>
        <v>0</v>
      </c>
      <c r="N1095" s="223">
        <f t="shared" si="95"/>
        <v>0</v>
      </c>
      <c r="P1095" s="194"/>
    </row>
    <row r="1096" s="187" customFormat="1" ht="16.05" customHeight="1" spans="1:16">
      <c r="A1096" s="241">
        <v>2160217</v>
      </c>
      <c r="B1096" s="148" t="s">
        <v>926</v>
      </c>
      <c r="C1096" s="222">
        <v>0</v>
      </c>
      <c r="D1096" s="222">
        <v>0</v>
      </c>
      <c r="E1096" s="222">
        <v>0</v>
      </c>
      <c r="F1096" s="223">
        <f t="shared" si="92"/>
        <v>0</v>
      </c>
      <c r="G1096" s="222">
        <f t="shared" si="93"/>
        <v>0</v>
      </c>
      <c r="H1096" s="223">
        <f t="shared" si="94"/>
        <v>0</v>
      </c>
      <c r="I1096" s="222">
        <v>0</v>
      </c>
      <c r="J1096" s="234">
        <v>0</v>
      </c>
      <c r="K1096" s="235">
        <v>0</v>
      </c>
      <c r="L1096" s="235">
        <v>0</v>
      </c>
      <c r="M1096" s="222">
        <f t="shared" si="91"/>
        <v>0</v>
      </c>
      <c r="N1096" s="223">
        <f t="shared" si="95"/>
        <v>0</v>
      </c>
      <c r="P1096" s="194"/>
    </row>
    <row r="1097" s="187" customFormat="1" ht="16.05" customHeight="1" spans="1:16">
      <c r="A1097" s="241">
        <v>2160218</v>
      </c>
      <c r="B1097" s="148" t="s">
        <v>927</v>
      </c>
      <c r="C1097" s="222">
        <v>0</v>
      </c>
      <c r="D1097" s="222">
        <v>0</v>
      </c>
      <c r="E1097" s="222">
        <v>0</v>
      </c>
      <c r="F1097" s="223">
        <f t="shared" si="92"/>
        <v>0</v>
      </c>
      <c r="G1097" s="222">
        <f t="shared" si="93"/>
        <v>0</v>
      </c>
      <c r="H1097" s="223">
        <f t="shared" si="94"/>
        <v>0</v>
      </c>
      <c r="I1097" s="222">
        <v>0</v>
      </c>
      <c r="J1097" s="234">
        <v>0</v>
      </c>
      <c r="K1097" s="235">
        <v>0</v>
      </c>
      <c r="L1097" s="235">
        <v>0</v>
      </c>
      <c r="M1097" s="222">
        <f t="shared" si="91"/>
        <v>0</v>
      </c>
      <c r="N1097" s="223">
        <f t="shared" si="95"/>
        <v>0</v>
      </c>
      <c r="P1097" s="194"/>
    </row>
    <row r="1098" s="187" customFormat="1" ht="16.05" customHeight="1" spans="1:16">
      <c r="A1098" s="241">
        <v>2160219</v>
      </c>
      <c r="B1098" s="148" t="s">
        <v>928</v>
      </c>
      <c r="C1098" s="222">
        <v>-66</v>
      </c>
      <c r="D1098" s="222">
        <v>0</v>
      </c>
      <c r="E1098" s="222">
        <v>0</v>
      </c>
      <c r="F1098" s="223">
        <f t="shared" si="92"/>
        <v>0</v>
      </c>
      <c r="G1098" s="222">
        <f t="shared" si="93"/>
        <v>66</v>
      </c>
      <c r="H1098" s="223">
        <f t="shared" si="94"/>
        <v>-100</v>
      </c>
      <c r="I1098" s="222">
        <v>0</v>
      </c>
      <c r="J1098" s="234">
        <v>0</v>
      </c>
      <c r="K1098" s="235">
        <v>0</v>
      </c>
      <c r="L1098" s="235">
        <v>0</v>
      </c>
      <c r="M1098" s="222">
        <f t="shared" si="91"/>
        <v>0</v>
      </c>
      <c r="N1098" s="223">
        <f t="shared" si="95"/>
        <v>0</v>
      </c>
      <c r="P1098" s="194"/>
    </row>
    <row r="1099" s="187" customFormat="1" ht="16.05" customHeight="1" spans="1:16">
      <c r="A1099" s="241">
        <v>2160250</v>
      </c>
      <c r="B1099" s="148" t="s">
        <v>110</v>
      </c>
      <c r="C1099" s="222">
        <v>38</v>
      </c>
      <c r="D1099" s="222">
        <v>0</v>
      </c>
      <c r="E1099" s="222">
        <v>0</v>
      </c>
      <c r="F1099" s="223">
        <f t="shared" si="92"/>
        <v>0</v>
      </c>
      <c r="G1099" s="222">
        <f t="shared" si="93"/>
        <v>-38</v>
      </c>
      <c r="H1099" s="223">
        <f t="shared" si="94"/>
        <v>-100</v>
      </c>
      <c r="I1099" s="222">
        <v>0</v>
      </c>
      <c r="J1099" s="234">
        <v>0</v>
      </c>
      <c r="K1099" s="235">
        <v>0</v>
      </c>
      <c r="L1099" s="235">
        <v>0</v>
      </c>
      <c r="M1099" s="222">
        <f t="shared" si="91"/>
        <v>0</v>
      </c>
      <c r="N1099" s="223">
        <f t="shared" si="95"/>
        <v>0</v>
      </c>
      <c r="P1099" s="194"/>
    </row>
    <row r="1100" s="187" customFormat="1" ht="16.05" customHeight="1" spans="1:16">
      <c r="A1100" s="241">
        <v>2160299</v>
      </c>
      <c r="B1100" s="148" t="s">
        <v>929</v>
      </c>
      <c r="C1100" s="222">
        <v>5</v>
      </c>
      <c r="D1100" s="222">
        <v>0</v>
      </c>
      <c r="E1100" s="222">
        <v>0</v>
      </c>
      <c r="F1100" s="223">
        <f t="shared" si="92"/>
        <v>0</v>
      </c>
      <c r="G1100" s="222">
        <f t="shared" si="93"/>
        <v>-5</v>
      </c>
      <c r="H1100" s="223">
        <f t="shared" si="94"/>
        <v>-100</v>
      </c>
      <c r="I1100" s="222">
        <v>0</v>
      </c>
      <c r="J1100" s="234">
        <v>0</v>
      </c>
      <c r="K1100" s="235">
        <v>0</v>
      </c>
      <c r="L1100" s="235">
        <v>0</v>
      </c>
      <c r="M1100" s="222">
        <f t="shared" si="91"/>
        <v>0</v>
      </c>
      <c r="N1100" s="223">
        <f t="shared" si="95"/>
        <v>0</v>
      </c>
      <c r="P1100" s="194"/>
    </row>
    <row r="1101" s="187" customFormat="1" ht="16.05" customHeight="1" spans="1:16">
      <c r="A1101" s="241">
        <v>21606</v>
      </c>
      <c r="B1101" s="219" t="s">
        <v>930</v>
      </c>
      <c r="C1101" s="222">
        <v>0</v>
      </c>
      <c r="D1101" s="222">
        <v>0</v>
      </c>
      <c r="E1101" s="222">
        <v>0</v>
      </c>
      <c r="F1101" s="223">
        <f t="shared" si="92"/>
        <v>0</v>
      </c>
      <c r="G1101" s="222">
        <f t="shared" si="93"/>
        <v>0</v>
      </c>
      <c r="H1101" s="223">
        <f t="shared" si="94"/>
        <v>0</v>
      </c>
      <c r="I1101" s="222">
        <v>0</v>
      </c>
      <c r="J1101" s="234">
        <v>0</v>
      </c>
      <c r="K1101" s="235">
        <v>0</v>
      </c>
      <c r="L1101" s="235">
        <v>0</v>
      </c>
      <c r="M1101" s="222">
        <f t="shared" si="91"/>
        <v>0</v>
      </c>
      <c r="N1101" s="223">
        <f t="shared" si="95"/>
        <v>0</v>
      </c>
      <c r="P1101" s="194"/>
    </row>
    <row r="1102" s="187" customFormat="1" ht="16.05" customHeight="1" spans="1:16">
      <c r="A1102" s="241">
        <v>2160601</v>
      </c>
      <c r="B1102" s="148" t="s">
        <v>101</v>
      </c>
      <c r="C1102" s="222">
        <v>0</v>
      </c>
      <c r="D1102" s="222">
        <v>0</v>
      </c>
      <c r="E1102" s="222">
        <v>0</v>
      </c>
      <c r="F1102" s="223">
        <f t="shared" si="92"/>
        <v>0</v>
      </c>
      <c r="G1102" s="222">
        <f t="shared" si="93"/>
        <v>0</v>
      </c>
      <c r="H1102" s="223">
        <f t="shared" si="94"/>
        <v>0</v>
      </c>
      <c r="I1102" s="222">
        <v>0</v>
      </c>
      <c r="J1102" s="234">
        <v>0</v>
      </c>
      <c r="K1102" s="235">
        <v>0</v>
      </c>
      <c r="L1102" s="235">
        <v>0</v>
      </c>
      <c r="M1102" s="222">
        <f t="shared" si="91"/>
        <v>0</v>
      </c>
      <c r="N1102" s="223">
        <f t="shared" si="95"/>
        <v>0</v>
      </c>
      <c r="P1102" s="194"/>
    </row>
    <row r="1103" s="187" customFormat="1" ht="16.05" customHeight="1" spans="1:16">
      <c r="A1103" s="241">
        <v>2160602</v>
      </c>
      <c r="B1103" s="148" t="s">
        <v>102</v>
      </c>
      <c r="C1103" s="222">
        <v>0</v>
      </c>
      <c r="D1103" s="222">
        <v>0</v>
      </c>
      <c r="E1103" s="222">
        <v>0</v>
      </c>
      <c r="F1103" s="223">
        <f t="shared" si="92"/>
        <v>0</v>
      </c>
      <c r="G1103" s="222">
        <f t="shared" si="93"/>
        <v>0</v>
      </c>
      <c r="H1103" s="223">
        <f t="shared" si="94"/>
        <v>0</v>
      </c>
      <c r="I1103" s="222">
        <v>0</v>
      </c>
      <c r="J1103" s="234">
        <v>0</v>
      </c>
      <c r="K1103" s="235">
        <v>0</v>
      </c>
      <c r="L1103" s="235">
        <v>0</v>
      </c>
      <c r="M1103" s="222">
        <f t="shared" si="91"/>
        <v>0</v>
      </c>
      <c r="N1103" s="223">
        <f t="shared" si="95"/>
        <v>0</v>
      </c>
      <c r="P1103" s="194"/>
    </row>
    <row r="1104" s="187" customFormat="1" ht="16.05" customHeight="1" spans="1:16">
      <c r="A1104" s="241">
        <v>2160603</v>
      </c>
      <c r="B1104" s="148" t="s">
        <v>103</v>
      </c>
      <c r="C1104" s="222">
        <v>0</v>
      </c>
      <c r="D1104" s="222">
        <v>0</v>
      </c>
      <c r="E1104" s="222">
        <v>0</v>
      </c>
      <c r="F1104" s="223">
        <f t="shared" si="92"/>
        <v>0</v>
      </c>
      <c r="G1104" s="222">
        <f t="shared" si="93"/>
        <v>0</v>
      </c>
      <c r="H1104" s="223">
        <f t="shared" si="94"/>
        <v>0</v>
      </c>
      <c r="I1104" s="222">
        <v>0</v>
      </c>
      <c r="J1104" s="234">
        <v>0</v>
      </c>
      <c r="K1104" s="235">
        <v>0</v>
      </c>
      <c r="L1104" s="235">
        <v>0</v>
      </c>
      <c r="M1104" s="222">
        <f t="shared" si="91"/>
        <v>0</v>
      </c>
      <c r="N1104" s="223">
        <f t="shared" si="95"/>
        <v>0</v>
      </c>
      <c r="P1104" s="194"/>
    </row>
    <row r="1105" s="187" customFormat="1" ht="16.05" customHeight="1" spans="1:16">
      <c r="A1105" s="241">
        <v>2160607</v>
      </c>
      <c r="B1105" s="148" t="s">
        <v>931</v>
      </c>
      <c r="C1105" s="222">
        <v>0</v>
      </c>
      <c r="D1105" s="222">
        <v>0</v>
      </c>
      <c r="E1105" s="222">
        <v>0</v>
      </c>
      <c r="F1105" s="223">
        <f t="shared" si="92"/>
        <v>0</v>
      </c>
      <c r="G1105" s="222">
        <f t="shared" si="93"/>
        <v>0</v>
      </c>
      <c r="H1105" s="223">
        <f t="shared" si="94"/>
        <v>0</v>
      </c>
      <c r="I1105" s="222">
        <v>0</v>
      </c>
      <c r="J1105" s="234">
        <v>0</v>
      </c>
      <c r="K1105" s="235">
        <v>0</v>
      </c>
      <c r="L1105" s="235">
        <v>0</v>
      </c>
      <c r="M1105" s="222">
        <f t="shared" si="91"/>
        <v>0</v>
      </c>
      <c r="N1105" s="223">
        <f t="shared" si="95"/>
        <v>0</v>
      </c>
      <c r="P1105" s="194"/>
    </row>
    <row r="1106" s="187" customFormat="1" ht="16.05" customHeight="1" spans="1:16">
      <c r="A1106" s="241">
        <v>2160699</v>
      </c>
      <c r="B1106" s="148" t="s">
        <v>932</v>
      </c>
      <c r="C1106" s="222">
        <v>0</v>
      </c>
      <c r="D1106" s="222">
        <v>0</v>
      </c>
      <c r="E1106" s="222">
        <v>0</v>
      </c>
      <c r="F1106" s="223">
        <f t="shared" si="92"/>
        <v>0</v>
      </c>
      <c r="G1106" s="222">
        <f t="shared" si="93"/>
        <v>0</v>
      </c>
      <c r="H1106" s="223">
        <f t="shared" si="94"/>
        <v>0</v>
      </c>
      <c r="I1106" s="222">
        <v>0</v>
      </c>
      <c r="J1106" s="234">
        <v>0</v>
      </c>
      <c r="K1106" s="235">
        <v>0</v>
      </c>
      <c r="L1106" s="235">
        <v>0</v>
      </c>
      <c r="M1106" s="222">
        <f t="shared" si="91"/>
        <v>0</v>
      </c>
      <c r="N1106" s="223">
        <f t="shared" si="95"/>
        <v>0</v>
      </c>
      <c r="P1106" s="194"/>
    </row>
    <row r="1107" s="187" customFormat="1" ht="16.05" customHeight="1" spans="1:16">
      <c r="A1107" s="241">
        <v>21699</v>
      </c>
      <c r="B1107" s="219" t="s">
        <v>933</v>
      </c>
      <c r="C1107" s="222">
        <v>0</v>
      </c>
      <c r="D1107" s="222">
        <v>0</v>
      </c>
      <c r="E1107" s="222">
        <v>0</v>
      </c>
      <c r="F1107" s="223">
        <f t="shared" si="92"/>
        <v>0</v>
      </c>
      <c r="G1107" s="222">
        <f t="shared" si="93"/>
        <v>0</v>
      </c>
      <c r="H1107" s="223">
        <f t="shared" si="94"/>
        <v>0</v>
      </c>
      <c r="I1107" s="222">
        <v>0</v>
      </c>
      <c r="J1107" s="234">
        <v>0</v>
      </c>
      <c r="K1107" s="235">
        <v>0</v>
      </c>
      <c r="L1107" s="235">
        <v>0</v>
      </c>
      <c r="M1107" s="222">
        <f t="shared" si="91"/>
        <v>0</v>
      </c>
      <c r="N1107" s="223">
        <f t="shared" si="95"/>
        <v>0</v>
      </c>
      <c r="P1107" s="194"/>
    </row>
    <row r="1108" s="187" customFormat="1" ht="16.05" customHeight="1" spans="1:16">
      <c r="A1108" s="241">
        <v>2169901</v>
      </c>
      <c r="B1108" s="148" t="s">
        <v>934</v>
      </c>
      <c r="C1108" s="222">
        <v>0</v>
      </c>
      <c r="D1108" s="222">
        <v>0</v>
      </c>
      <c r="E1108" s="222">
        <v>0</v>
      </c>
      <c r="F1108" s="223">
        <f t="shared" si="92"/>
        <v>0</v>
      </c>
      <c r="G1108" s="222">
        <f t="shared" si="93"/>
        <v>0</v>
      </c>
      <c r="H1108" s="223">
        <f t="shared" si="94"/>
        <v>0</v>
      </c>
      <c r="I1108" s="222">
        <v>0</v>
      </c>
      <c r="J1108" s="234">
        <v>0</v>
      </c>
      <c r="K1108" s="235">
        <v>0</v>
      </c>
      <c r="L1108" s="235">
        <v>0</v>
      </c>
      <c r="M1108" s="222">
        <f t="shared" si="91"/>
        <v>0</v>
      </c>
      <c r="N1108" s="223">
        <f t="shared" si="95"/>
        <v>0</v>
      </c>
      <c r="P1108" s="194"/>
    </row>
    <row r="1109" s="187" customFormat="1" ht="16.05" customHeight="1" spans="1:16">
      <c r="A1109" s="241">
        <v>2169999</v>
      </c>
      <c r="B1109" s="148" t="s">
        <v>935</v>
      </c>
      <c r="C1109" s="222">
        <v>0</v>
      </c>
      <c r="D1109" s="222">
        <v>0</v>
      </c>
      <c r="E1109" s="222">
        <v>0</v>
      </c>
      <c r="F1109" s="223">
        <f t="shared" si="92"/>
        <v>0</v>
      </c>
      <c r="G1109" s="222">
        <f t="shared" si="93"/>
        <v>0</v>
      </c>
      <c r="H1109" s="223">
        <f t="shared" si="94"/>
        <v>0</v>
      </c>
      <c r="I1109" s="222">
        <v>0</v>
      </c>
      <c r="J1109" s="234">
        <v>0</v>
      </c>
      <c r="K1109" s="235">
        <v>0</v>
      </c>
      <c r="L1109" s="235">
        <v>0</v>
      </c>
      <c r="M1109" s="222">
        <f t="shared" si="91"/>
        <v>0</v>
      </c>
      <c r="N1109" s="223">
        <f t="shared" si="95"/>
        <v>0</v>
      </c>
      <c r="P1109" s="194"/>
    </row>
    <row r="1110" s="187" customFormat="1" ht="16.05" customHeight="1" spans="1:16">
      <c r="A1110" s="241">
        <v>217</v>
      </c>
      <c r="B1110" s="219" t="s">
        <v>936</v>
      </c>
      <c r="C1110" s="222">
        <v>4231</v>
      </c>
      <c r="D1110" s="222">
        <v>4603.42</v>
      </c>
      <c r="E1110" s="222">
        <v>2022</v>
      </c>
      <c r="F1110" s="223">
        <f t="shared" si="92"/>
        <v>43.9238653001464</v>
      </c>
      <c r="G1110" s="222">
        <f t="shared" si="93"/>
        <v>-2209</v>
      </c>
      <c r="H1110" s="223">
        <f t="shared" si="94"/>
        <v>-52.2098794611203</v>
      </c>
      <c r="I1110" s="222">
        <v>1277</v>
      </c>
      <c r="J1110" s="234">
        <v>0</v>
      </c>
      <c r="K1110" s="235">
        <v>0</v>
      </c>
      <c r="L1110" s="235">
        <v>1277</v>
      </c>
      <c r="M1110" s="222">
        <f t="shared" si="91"/>
        <v>-3326.42</v>
      </c>
      <c r="N1110" s="223">
        <f t="shared" si="95"/>
        <v>-72.2597547041113</v>
      </c>
      <c r="P1110" s="194"/>
    </row>
    <row r="1111" s="187" customFormat="1" ht="16.05" customHeight="1" spans="1:16">
      <c r="A1111" s="241">
        <v>21701</v>
      </c>
      <c r="B1111" s="219" t="s">
        <v>937</v>
      </c>
      <c r="C1111" s="222">
        <v>0</v>
      </c>
      <c r="D1111" s="222">
        <v>0</v>
      </c>
      <c r="E1111" s="222">
        <v>0</v>
      </c>
      <c r="F1111" s="223">
        <f t="shared" si="92"/>
        <v>0</v>
      </c>
      <c r="G1111" s="222">
        <f t="shared" si="93"/>
        <v>0</v>
      </c>
      <c r="H1111" s="223">
        <f t="shared" si="94"/>
        <v>0</v>
      </c>
      <c r="I1111" s="222">
        <v>0</v>
      </c>
      <c r="J1111" s="234">
        <v>0</v>
      </c>
      <c r="K1111" s="235">
        <v>0</v>
      </c>
      <c r="L1111" s="235">
        <v>0</v>
      </c>
      <c r="M1111" s="222">
        <f t="shared" si="91"/>
        <v>0</v>
      </c>
      <c r="N1111" s="223">
        <f t="shared" si="95"/>
        <v>0</v>
      </c>
      <c r="P1111" s="194"/>
    </row>
    <row r="1112" s="187" customFormat="1" ht="16.05" customHeight="1" spans="1:16">
      <c r="A1112" s="241">
        <v>2170101</v>
      </c>
      <c r="B1112" s="148" t="s">
        <v>101</v>
      </c>
      <c r="C1112" s="222">
        <v>0</v>
      </c>
      <c r="D1112" s="222">
        <v>0</v>
      </c>
      <c r="E1112" s="222">
        <v>0</v>
      </c>
      <c r="F1112" s="223">
        <f t="shared" si="92"/>
        <v>0</v>
      </c>
      <c r="G1112" s="222">
        <f t="shared" si="93"/>
        <v>0</v>
      </c>
      <c r="H1112" s="223">
        <f t="shared" si="94"/>
        <v>0</v>
      </c>
      <c r="I1112" s="222">
        <v>0</v>
      </c>
      <c r="J1112" s="234">
        <v>0</v>
      </c>
      <c r="K1112" s="235">
        <v>0</v>
      </c>
      <c r="L1112" s="235">
        <v>0</v>
      </c>
      <c r="M1112" s="222">
        <f t="shared" si="91"/>
        <v>0</v>
      </c>
      <c r="N1112" s="223">
        <f t="shared" si="95"/>
        <v>0</v>
      </c>
      <c r="P1112" s="194"/>
    </row>
    <row r="1113" s="187" customFormat="1" ht="16.05" customHeight="1" spans="1:16">
      <c r="A1113" s="241">
        <v>2170102</v>
      </c>
      <c r="B1113" s="148" t="s">
        <v>102</v>
      </c>
      <c r="C1113" s="222">
        <v>0</v>
      </c>
      <c r="D1113" s="222">
        <v>0</v>
      </c>
      <c r="E1113" s="222">
        <v>0</v>
      </c>
      <c r="F1113" s="223">
        <f t="shared" si="92"/>
        <v>0</v>
      </c>
      <c r="G1113" s="222">
        <f t="shared" si="93"/>
        <v>0</v>
      </c>
      <c r="H1113" s="223">
        <f t="shared" si="94"/>
        <v>0</v>
      </c>
      <c r="I1113" s="222">
        <v>0</v>
      </c>
      <c r="J1113" s="234">
        <v>0</v>
      </c>
      <c r="K1113" s="235">
        <v>0</v>
      </c>
      <c r="L1113" s="235">
        <v>0</v>
      </c>
      <c r="M1113" s="222">
        <f t="shared" si="91"/>
        <v>0</v>
      </c>
      <c r="N1113" s="223">
        <f t="shared" si="95"/>
        <v>0</v>
      </c>
      <c r="P1113" s="194"/>
    </row>
    <row r="1114" s="187" customFormat="1" ht="16.05" customHeight="1" spans="1:16">
      <c r="A1114" s="241">
        <v>2170103</v>
      </c>
      <c r="B1114" s="148" t="s">
        <v>103</v>
      </c>
      <c r="C1114" s="222">
        <v>0</v>
      </c>
      <c r="D1114" s="222">
        <v>0</v>
      </c>
      <c r="E1114" s="222">
        <v>0</v>
      </c>
      <c r="F1114" s="223">
        <f t="shared" si="92"/>
        <v>0</v>
      </c>
      <c r="G1114" s="222">
        <f t="shared" si="93"/>
        <v>0</v>
      </c>
      <c r="H1114" s="223">
        <f t="shared" si="94"/>
        <v>0</v>
      </c>
      <c r="I1114" s="222">
        <v>0</v>
      </c>
      <c r="J1114" s="234">
        <v>0</v>
      </c>
      <c r="K1114" s="235">
        <v>0</v>
      </c>
      <c r="L1114" s="235">
        <v>0</v>
      </c>
      <c r="M1114" s="222">
        <f t="shared" si="91"/>
        <v>0</v>
      </c>
      <c r="N1114" s="223">
        <f t="shared" si="95"/>
        <v>0</v>
      </c>
      <c r="P1114" s="194"/>
    </row>
    <row r="1115" s="187" customFormat="1" ht="16.05" customHeight="1" spans="1:16">
      <c r="A1115" s="241">
        <v>2170104</v>
      </c>
      <c r="B1115" s="148" t="s">
        <v>938</v>
      </c>
      <c r="C1115" s="222">
        <v>0</v>
      </c>
      <c r="D1115" s="222">
        <v>0</v>
      </c>
      <c r="E1115" s="222">
        <v>0</v>
      </c>
      <c r="F1115" s="223">
        <f t="shared" si="92"/>
        <v>0</v>
      </c>
      <c r="G1115" s="222">
        <f t="shared" si="93"/>
        <v>0</v>
      </c>
      <c r="H1115" s="223">
        <f t="shared" si="94"/>
        <v>0</v>
      </c>
      <c r="I1115" s="222">
        <v>0</v>
      </c>
      <c r="J1115" s="234">
        <v>0</v>
      </c>
      <c r="K1115" s="235">
        <v>0</v>
      </c>
      <c r="L1115" s="235">
        <v>0</v>
      </c>
      <c r="M1115" s="222">
        <f t="shared" si="91"/>
        <v>0</v>
      </c>
      <c r="N1115" s="223">
        <f t="shared" si="95"/>
        <v>0</v>
      </c>
      <c r="P1115" s="194"/>
    </row>
    <row r="1116" s="187" customFormat="1" ht="16.05" customHeight="1" spans="1:16">
      <c r="A1116" s="241">
        <v>2170150</v>
      </c>
      <c r="B1116" s="148" t="s">
        <v>110</v>
      </c>
      <c r="C1116" s="222">
        <v>0</v>
      </c>
      <c r="D1116" s="222">
        <v>0</v>
      </c>
      <c r="E1116" s="222">
        <v>0</v>
      </c>
      <c r="F1116" s="223">
        <f t="shared" si="92"/>
        <v>0</v>
      </c>
      <c r="G1116" s="222">
        <f t="shared" si="93"/>
        <v>0</v>
      </c>
      <c r="H1116" s="223">
        <f t="shared" si="94"/>
        <v>0</v>
      </c>
      <c r="I1116" s="222">
        <v>0</v>
      </c>
      <c r="J1116" s="234">
        <v>0</v>
      </c>
      <c r="K1116" s="235">
        <v>0</v>
      </c>
      <c r="L1116" s="235">
        <v>0</v>
      </c>
      <c r="M1116" s="222">
        <f t="shared" si="91"/>
        <v>0</v>
      </c>
      <c r="N1116" s="223">
        <f t="shared" si="95"/>
        <v>0</v>
      </c>
      <c r="P1116" s="194"/>
    </row>
    <row r="1117" s="187" customFormat="1" ht="16.05" customHeight="1" spans="1:16">
      <c r="A1117" s="241">
        <v>2170199</v>
      </c>
      <c r="B1117" s="148" t="s">
        <v>939</v>
      </c>
      <c r="C1117" s="222">
        <v>0</v>
      </c>
      <c r="D1117" s="222">
        <v>0</v>
      </c>
      <c r="E1117" s="222">
        <v>0</v>
      </c>
      <c r="F1117" s="223">
        <f t="shared" si="92"/>
        <v>0</v>
      </c>
      <c r="G1117" s="222">
        <f t="shared" si="93"/>
        <v>0</v>
      </c>
      <c r="H1117" s="223">
        <f t="shared" si="94"/>
        <v>0</v>
      </c>
      <c r="I1117" s="222">
        <v>0</v>
      </c>
      <c r="J1117" s="234">
        <v>0</v>
      </c>
      <c r="K1117" s="235">
        <v>0</v>
      </c>
      <c r="L1117" s="235">
        <v>0</v>
      </c>
      <c r="M1117" s="222">
        <f t="shared" si="91"/>
        <v>0</v>
      </c>
      <c r="N1117" s="223">
        <f t="shared" si="95"/>
        <v>0</v>
      </c>
      <c r="P1117" s="194"/>
    </row>
    <row r="1118" s="187" customFormat="1" ht="16.05" customHeight="1" spans="1:16">
      <c r="A1118" s="241">
        <v>21702</v>
      </c>
      <c r="B1118" s="219" t="s">
        <v>940</v>
      </c>
      <c r="C1118" s="222">
        <v>0</v>
      </c>
      <c r="D1118" s="222">
        <v>0</v>
      </c>
      <c r="E1118" s="222">
        <v>0</v>
      </c>
      <c r="F1118" s="223">
        <f t="shared" si="92"/>
        <v>0</v>
      </c>
      <c r="G1118" s="222">
        <f t="shared" si="93"/>
        <v>0</v>
      </c>
      <c r="H1118" s="223">
        <f t="shared" si="94"/>
        <v>0</v>
      </c>
      <c r="I1118" s="222">
        <v>0</v>
      </c>
      <c r="J1118" s="234">
        <v>0</v>
      </c>
      <c r="K1118" s="235">
        <v>0</v>
      </c>
      <c r="L1118" s="235">
        <v>0</v>
      </c>
      <c r="M1118" s="222">
        <f t="shared" si="91"/>
        <v>0</v>
      </c>
      <c r="N1118" s="223">
        <f t="shared" si="95"/>
        <v>0</v>
      </c>
      <c r="P1118" s="194"/>
    </row>
    <row r="1119" s="187" customFormat="1" ht="16.05" customHeight="1" spans="1:16">
      <c r="A1119" s="241">
        <v>2170201</v>
      </c>
      <c r="B1119" s="148" t="s">
        <v>941</v>
      </c>
      <c r="C1119" s="222">
        <v>0</v>
      </c>
      <c r="D1119" s="222">
        <v>0</v>
      </c>
      <c r="E1119" s="222">
        <v>0</v>
      </c>
      <c r="F1119" s="223">
        <f t="shared" si="92"/>
        <v>0</v>
      </c>
      <c r="G1119" s="222">
        <f t="shared" si="93"/>
        <v>0</v>
      </c>
      <c r="H1119" s="223">
        <f t="shared" si="94"/>
        <v>0</v>
      </c>
      <c r="I1119" s="222">
        <v>0</v>
      </c>
      <c r="J1119" s="234">
        <v>0</v>
      </c>
      <c r="K1119" s="235">
        <v>0</v>
      </c>
      <c r="L1119" s="235">
        <v>0</v>
      </c>
      <c r="M1119" s="222">
        <f t="shared" si="91"/>
        <v>0</v>
      </c>
      <c r="N1119" s="223">
        <f t="shared" si="95"/>
        <v>0</v>
      </c>
      <c r="P1119" s="194"/>
    </row>
    <row r="1120" s="187" customFormat="1" ht="16.05" customHeight="1" spans="1:16">
      <c r="A1120" s="241">
        <v>2170202</v>
      </c>
      <c r="B1120" s="148" t="s">
        <v>942</v>
      </c>
      <c r="C1120" s="222">
        <v>0</v>
      </c>
      <c r="D1120" s="222">
        <v>0</v>
      </c>
      <c r="E1120" s="222">
        <v>0</v>
      </c>
      <c r="F1120" s="223">
        <f t="shared" si="92"/>
        <v>0</v>
      </c>
      <c r="G1120" s="222">
        <f t="shared" si="93"/>
        <v>0</v>
      </c>
      <c r="H1120" s="223">
        <f t="shared" si="94"/>
        <v>0</v>
      </c>
      <c r="I1120" s="222">
        <v>0</v>
      </c>
      <c r="J1120" s="234">
        <v>0</v>
      </c>
      <c r="K1120" s="235">
        <v>0</v>
      </c>
      <c r="L1120" s="235">
        <v>0</v>
      </c>
      <c r="M1120" s="222">
        <f t="shared" si="91"/>
        <v>0</v>
      </c>
      <c r="N1120" s="223">
        <f t="shared" si="95"/>
        <v>0</v>
      </c>
      <c r="P1120" s="194"/>
    </row>
    <row r="1121" s="187" customFormat="1" ht="16.05" customHeight="1" spans="1:16">
      <c r="A1121" s="241">
        <v>2170203</v>
      </c>
      <c r="B1121" s="148" t="s">
        <v>943</v>
      </c>
      <c r="C1121" s="222">
        <v>0</v>
      </c>
      <c r="D1121" s="222">
        <v>0</v>
      </c>
      <c r="E1121" s="222">
        <v>0</v>
      </c>
      <c r="F1121" s="223">
        <f t="shared" si="92"/>
        <v>0</v>
      </c>
      <c r="G1121" s="222">
        <f t="shared" si="93"/>
        <v>0</v>
      </c>
      <c r="H1121" s="223">
        <f t="shared" si="94"/>
        <v>0</v>
      </c>
      <c r="I1121" s="222">
        <v>0</v>
      </c>
      <c r="J1121" s="234">
        <v>0</v>
      </c>
      <c r="K1121" s="235">
        <v>0</v>
      </c>
      <c r="L1121" s="235">
        <v>0</v>
      </c>
      <c r="M1121" s="222">
        <f t="shared" si="91"/>
        <v>0</v>
      </c>
      <c r="N1121" s="223">
        <f t="shared" si="95"/>
        <v>0</v>
      </c>
      <c r="P1121" s="194"/>
    </row>
    <row r="1122" s="187" customFormat="1" ht="16.05" customHeight="1" spans="1:16">
      <c r="A1122" s="241">
        <v>2170204</v>
      </c>
      <c r="B1122" s="148" t="s">
        <v>944</v>
      </c>
      <c r="C1122" s="222">
        <v>0</v>
      </c>
      <c r="D1122" s="222">
        <v>0</v>
      </c>
      <c r="E1122" s="222">
        <v>0</v>
      </c>
      <c r="F1122" s="223">
        <f t="shared" si="92"/>
        <v>0</v>
      </c>
      <c r="G1122" s="222">
        <f t="shared" si="93"/>
        <v>0</v>
      </c>
      <c r="H1122" s="223">
        <f t="shared" si="94"/>
        <v>0</v>
      </c>
      <c r="I1122" s="222">
        <v>0</v>
      </c>
      <c r="J1122" s="234">
        <v>0</v>
      </c>
      <c r="K1122" s="235">
        <v>0</v>
      </c>
      <c r="L1122" s="235">
        <v>0</v>
      </c>
      <c r="M1122" s="222">
        <f t="shared" si="91"/>
        <v>0</v>
      </c>
      <c r="N1122" s="223">
        <f t="shared" si="95"/>
        <v>0</v>
      </c>
      <c r="P1122" s="194"/>
    </row>
    <row r="1123" s="187" customFormat="1" ht="16.05" customHeight="1" spans="1:16">
      <c r="A1123" s="241">
        <v>2170205</v>
      </c>
      <c r="B1123" s="148" t="s">
        <v>945</v>
      </c>
      <c r="C1123" s="222">
        <v>0</v>
      </c>
      <c r="D1123" s="222">
        <v>0</v>
      </c>
      <c r="E1123" s="222">
        <v>0</v>
      </c>
      <c r="F1123" s="223">
        <f t="shared" si="92"/>
        <v>0</v>
      </c>
      <c r="G1123" s="222">
        <f t="shared" si="93"/>
        <v>0</v>
      </c>
      <c r="H1123" s="223">
        <f t="shared" si="94"/>
        <v>0</v>
      </c>
      <c r="I1123" s="222">
        <v>0</v>
      </c>
      <c r="J1123" s="234">
        <v>0</v>
      </c>
      <c r="K1123" s="235">
        <v>0</v>
      </c>
      <c r="L1123" s="235">
        <v>0</v>
      </c>
      <c r="M1123" s="222">
        <f t="shared" si="91"/>
        <v>0</v>
      </c>
      <c r="N1123" s="223">
        <f t="shared" si="95"/>
        <v>0</v>
      </c>
      <c r="P1123" s="194"/>
    </row>
    <row r="1124" s="187" customFormat="1" ht="16.05" customHeight="1" spans="1:16">
      <c r="A1124" s="241">
        <v>2170206</v>
      </c>
      <c r="B1124" s="148" t="s">
        <v>946</v>
      </c>
      <c r="C1124" s="222">
        <v>0</v>
      </c>
      <c r="D1124" s="222">
        <v>0</v>
      </c>
      <c r="E1124" s="222">
        <v>0</v>
      </c>
      <c r="F1124" s="223">
        <f t="shared" si="92"/>
        <v>0</v>
      </c>
      <c r="G1124" s="222">
        <f t="shared" si="93"/>
        <v>0</v>
      </c>
      <c r="H1124" s="223">
        <f t="shared" si="94"/>
        <v>0</v>
      </c>
      <c r="I1124" s="222">
        <v>0</v>
      </c>
      <c r="J1124" s="234">
        <v>0</v>
      </c>
      <c r="K1124" s="235">
        <v>0</v>
      </c>
      <c r="L1124" s="235">
        <v>0</v>
      </c>
      <c r="M1124" s="222">
        <f t="shared" si="91"/>
        <v>0</v>
      </c>
      <c r="N1124" s="223">
        <f t="shared" si="95"/>
        <v>0</v>
      </c>
      <c r="P1124" s="194"/>
    </row>
    <row r="1125" s="187" customFormat="1" ht="16.05" customHeight="1" spans="1:16">
      <c r="A1125" s="241">
        <v>2170207</v>
      </c>
      <c r="B1125" s="148" t="s">
        <v>947</v>
      </c>
      <c r="C1125" s="222">
        <v>0</v>
      </c>
      <c r="D1125" s="222">
        <v>0</v>
      </c>
      <c r="E1125" s="222">
        <v>0</v>
      </c>
      <c r="F1125" s="223">
        <f t="shared" si="92"/>
        <v>0</v>
      </c>
      <c r="G1125" s="222">
        <f t="shared" si="93"/>
        <v>0</v>
      </c>
      <c r="H1125" s="223">
        <f t="shared" si="94"/>
        <v>0</v>
      </c>
      <c r="I1125" s="222">
        <v>0</v>
      </c>
      <c r="J1125" s="234">
        <v>0</v>
      </c>
      <c r="K1125" s="235">
        <v>0</v>
      </c>
      <c r="L1125" s="235">
        <v>0</v>
      </c>
      <c r="M1125" s="222">
        <f t="shared" si="91"/>
        <v>0</v>
      </c>
      <c r="N1125" s="223">
        <f t="shared" si="95"/>
        <v>0</v>
      </c>
      <c r="P1125" s="194"/>
    </row>
    <row r="1126" s="187" customFormat="1" ht="16.05" customHeight="1" spans="1:16">
      <c r="A1126" s="241">
        <v>2170208</v>
      </c>
      <c r="B1126" s="148" t="s">
        <v>948</v>
      </c>
      <c r="C1126" s="222">
        <v>0</v>
      </c>
      <c r="D1126" s="222">
        <v>0</v>
      </c>
      <c r="E1126" s="222">
        <v>0</v>
      </c>
      <c r="F1126" s="223">
        <f t="shared" si="92"/>
        <v>0</v>
      </c>
      <c r="G1126" s="222">
        <f t="shared" si="93"/>
        <v>0</v>
      </c>
      <c r="H1126" s="223">
        <f t="shared" si="94"/>
        <v>0</v>
      </c>
      <c r="I1126" s="222">
        <v>0</v>
      </c>
      <c r="J1126" s="234">
        <v>0</v>
      </c>
      <c r="K1126" s="235">
        <v>0</v>
      </c>
      <c r="L1126" s="235">
        <v>0</v>
      </c>
      <c r="M1126" s="222">
        <f t="shared" si="91"/>
        <v>0</v>
      </c>
      <c r="N1126" s="223">
        <f t="shared" si="95"/>
        <v>0</v>
      </c>
      <c r="P1126" s="194"/>
    </row>
    <row r="1127" s="187" customFormat="1" ht="16.05" customHeight="1" spans="1:16">
      <c r="A1127" s="241">
        <v>2170299</v>
      </c>
      <c r="B1127" s="148" t="s">
        <v>949</v>
      </c>
      <c r="C1127" s="222">
        <v>0</v>
      </c>
      <c r="D1127" s="222">
        <v>0</v>
      </c>
      <c r="E1127" s="222">
        <v>0</v>
      </c>
      <c r="F1127" s="223">
        <f t="shared" si="92"/>
        <v>0</v>
      </c>
      <c r="G1127" s="222">
        <f t="shared" si="93"/>
        <v>0</v>
      </c>
      <c r="H1127" s="223">
        <f t="shared" si="94"/>
        <v>0</v>
      </c>
      <c r="I1127" s="222">
        <v>0</v>
      </c>
      <c r="J1127" s="234">
        <v>0</v>
      </c>
      <c r="K1127" s="235">
        <v>0</v>
      </c>
      <c r="L1127" s="235">
        <v>0</v>
      </c>
      <c r="M1127" s="222">
        <f t="shared" si="91"/>
        <v>0</v>
      </c>
      <c r="N1127" s="223">
        <f t="shared" si="95"/>
        <v>0</v>
      </c>
      <c r="P1127" s="194"/>
    </row>
    <row r="1128" s="187" customFormat="1" ht="16.05" customHeight="1" spans="1:16">
      <c r="A1128" s="241">
        <v>21703</v>
      </c>
      <c r="B1128" s="219" t="s">
        <v>950</v>
      </c>
      <c r="C1128" s="222">
        <v>3939</v>
      </c>
      <c r="D1128" s="222">
        <v>4603.42</v>
      </c>
      <c r="E1128" s="222">
        <v>2022</v>
      </c>
      <c r="F1128" s="223">
        <f t="shared" si="92"/>
        <v>43.9238653001464</v>
      </c>
      <c r="G1128" s="222">
        <f t="shared" si="93"/>
        <v>-1917</v>
      </c>
      <c r="H1128" s="223">
        <f t="shared" si="94"/>
        <v>-48.6671744097487</v>
      </c>
      <c r="I1128" s="222">
        <v>1277</v>
      </c>
      <c r="J1128" s="234">
        <v>0</v>
      </c>
      <c r="K1128" s="235">
        <v>0</v>
      </c>
      <c r="L1128" s="235">
        <v>1277</v>
      </c>
      <c r="M1128" s="222">
        <f t="shared" si="91"/>
        <v>-3326.42</v>
      </c>
      <c r="N1128" s="223">
        <f t="shared" si="95"/>
        <v>-72.2597547041113</v>
      </c>
      <c r="P1128" s="194"/>
    </row>
    <row r="1129" s="187" customFormat="1" ht="16.05" customHeight="1" spans="1:16">
      <c r="A1129" s="241">
        <v>2170301</v>
      </c>
      <c r="B1129" s="148" t="s">
        <v>951</v>
      </c>
      <c r="C1129" s="222">
        <v>0</v>
      </c>
      <c r="D1129" s="222">
        <v>0</v>
      </c>
      <c r="E1129" s="222">
        <v>0</v>
      </c>
      <c r="F1129" s="223">
        <f t="shared" si="92"/>
        <v>0</v>
      </c>
      <c r="G1129" s="222">
        <f t="shared" si="93"/>
        <v>0</v>
      </c>
      <c r="H1129" s="223">
        <f t="shared" si="94"/>
        <v>0</v>
      </c>
      <c r="I1129" s="222">
        <v>0</v>
      </c>
      <c r="J1129" s="234">
        <v>0</v>
      </c>
      <c r="K1129" s="235">
        <v>0</v>
      </c>
      <c r="L1129" s="235">
        <v>0</v>
      </c>
      <c r="M1129" s="222">
        <f t="shared" si="91"/>
        <v>0</v>
      </c>
      <c r="N1129" s="223">
        <f t="shared" si="95"/>
        <v>0</v>
      </c>
      <c r="P1129" s="194"/>
    </row>
    <row r="1130" s="187" customFormat="1" ht="16.05" customHeight="1" spans="1:16">
      <c r="A1130" s="241">
        <v>2170302</v>
      </c>
      <c r="B1130" s="148" t="s">
        <v>952</v>
      </c>
      <c r="C1130" s="222">
        <v>2915</v>
      </c>
      <c r="D1130" s="222">
        <v>4603.42</v>
      </c>
      <c r="E1130" s="222">
        <v>2022</v>
      </c>
      <c r="F1130" s="223">
        <f t="shared" si="92"/>
        <v>43.9238653001464</v>
      </c>
      <c r="G1130" s="222">
        <f t="shared" si="93"/>
        <v>-893</v>
      </c>
      <c r="H1130" s="223">
        <f t="shared" si="94"/>
        <v>-30.6346483704974</v>
      </c>
      <c r="I1130" s="222">
        <v>1267</v>
      </c>
      <c r="J1130" s="234">
        <v>0</v>
      </c>
      <c r="K1130" s="235">
        <v>0</v>
      </c>
      <c r="L1130" s="235">
        <v>1267</v>
      </c>
      <c r="M1130" s="222">
        <f t="shared" si="91"/>
        <v>-3336.42</v>
      </c>
      <c r="N1130" s="223">
        <f t="shared" si="95"/>
        <v>-72.4769845028262</v>
      </c>
      <c r="P1130" s="194"/>
    </row>
    <row r="1131" s="187" customFormat="1" ht="16.05" customHeight="1" spans="1:16">
      <c r="A1131" s="241">
        <v>2170303</v>
      </c>
      <c r="B1131" s="148" t="s">
        <v>953</v>
      </c>
      <c r="C1131" s="222">
        <v>0</v>
      </c>
      <c r="D1131" s="222">
        <v>0</v>
      </c>
      <c r="E1131" s="222">
        <v>0</v>
      </c>
      <c r="F1131" s="223">
        <f t="shared" si="92"/>
        <v>0</v>
      </c>
      <c r="G1131" s="222">
        <f t="shared" si="93"/>
        <v>0</v>
      </c>
      <c r="H1131" s="223">
        <f t="shared" si="94"/>
        <v>0</v>
      </c>
      <c r="I1131" s="222">
        <v>0</v>
      </c>
      <c r="J1131" s="234">
        <v>0</v>
      </c>
      <c r="K1131" s="235">
        <v>0</v>
      </c>
      <c r="L1131" s="235">
        <v>0</v>
      </c>
      <c r="M1131" s="222">
        <f t="shared" si="91"/>
        <v>0</v>
      </c>
      <c r="N1131" s="223">
        <f t="shared" si="95"/>
        <v>0</v>
      </c>
      <c r="P1131" s="194"/>
    </row>
    <row r="1132" s="187" customFormat="1" ht="16.05" customHeight="1" spans="1:16">
      <c r="A1132" s="241">
        <v>2170304</v>
      </c>
      <c r="B1132" s="148" t="s">
        <v>954</v>
      </c>
      <c r="C1132" s="222">
        <v>0</v>
      </c>
      <c r="D1132" s="222">
        <v>0</v>
      </c>
      <c r="E1132" s="222">
        <v>0</v>
      </c>
      <c r="F1132" s="223">
        <f t="shared" si="92"/>
        <v>0</v>
      </c>
      <c r="G1132" s="222">
        <f t="shared" si="93"/>
        <v>0</v>
      </c>
      <c r="H1132" s="223">
        <f t="shared" si="94"/>
        <v>0</v>
      </c>
      <c r="I1132" s="222">
        <v>0</v>
      </c>
      <c r="J1132" s="234">
        <v>0</v>
      </c>
      <c r="K1132" s="235">
        <v>0</v>
      </c>
      <c r="L1132" s="235">
        <v>0</v>
      </c>
      <c r="M1132" s="222">
        <f t="shared" si="91"/>
        <v>0</v>
      </c>
      <c r="N1132" s="223">
        <f t="shared" si="95"/>
        <v>0</v>
      </c>
      <c r="P1132" s="194"/>
    </row>
    <row r="1133" s="187" customFormat="1" ht="16.05" customHeight="1" spans="1:16">
      <c r="A1133" s="241">
        <v>2170399</v>
      </c>
      <c r="B1133" s="148" t="s">
        <v>955</v>
      </c>
      <c r="C1133" s="222">
        <v>1024</v>
      </c>
      <c r="D1133" s="222">
        <v>0</v>
      </c>
      <c r="E1133" s="222">
        <v>0</v>
      </c>
      <c r="F1133" s="223">
        <f t="shared" si="92"/>
        <v>0</v>
      </c>
      <c r="G1133" s="222">
        <f t="shared" si="93"/>
        <v>-1024</v>
      </c>
      <c r="H1133" s="223">
        <f t="shared" si="94"/>
        <v>-100</v>
      </c>
      <c r="I1133" s="222">
        <v>10</v>
      </c>
      <c r="J1133" s="234">
        <v>0</v>
      </c>
      <c r="K1133" s="235">
        <v>0</v>
      </c>
      <c r="L1133" s="235">
        <v>10</v>
      </c>
      <c r="M1133" s="222">
        <f t="shared" si="91"/>
        <v>10</v>
      </c>
      <c r="N1133" s="223">
        <f t="shared" si="95"/>
        <v>0</v>
      </c>
      <c r="P1133" s="194"/>
    </row>
    <row r="1134" s="187" customFormat="1" ht="16.05" customHeight="1" spans="1:16">
      <c r="A1134" s="241">
        <v>21704</v>
      </c>
      <c r="B1134" s="219" t="s">
        <v>956</v>
      </c>
      <c r="C1134" s="222">
        <v>0</v>
      </c>
      <c r="D1134" s="222">
        <v>0</v>
      </c>
      <c r="E1134" s="222">
        <v>0</v>
      </c>
      <c r="F1134" s="223">
        <f t="shared" si="92"/>
        <v>0</v>
      </c>
      <c r="G1134" s="222">
        <f t="shared" si="93"/>
        <v>0</v>
      </c>
      <c r="H1134" s="223">
        <f t="shared" si="94"/>
        <v>0</v>
      </c>
      <c r="I1134" s="222">
        <v>0</v>
      </c>
      <c r="J1134" s="234">
        <v>0</v>
      </c>
      <c r="K1134" s="235">
        <v>0</v>
      </c>
      <c r="L1134" s="235">
        <v>0</v>
      </c>
      <c r="M1134" s="222">
        <f t="shared" si="91"/>
        <v>0</v>
      </c>
      <c r="N1134" s="223">
        <f t="shared" si="95"/>
        <v>0</v>
      </c>
      <c r="P1134" s="194"/>
    </row>
    <row r="1135" s="187" customFormat="1" ht="16.05" customHeight="1" spans="1:16">
      <c r="A1135" s="241">
        <v>2170401</v>
      </c>
      <c r="B1135" s="148" t="s">
        <v>957</v>
      </c>
      <c r="C1135" s="222">
        <v>0</v>
      </c>
      <c r="D1135" s="222">
        <v>0</v>
      </c>
      <c r="E1135" s="222">
        <v>0</v>
      </c>
      <c r="F1135" s="223">
        <f t="shared" si="92"/>
        <v>0</v>
      </c>
      <c r="G1135" s="222">
        <f t="shared" si="93"/>
        <v>0</v>
      </c>
      <c r="H1135" s="223">
        <f t="shared" si="94"/>
        <v>0</v>
      </c>
      <c r="I1135" s="222">
        <v>0</v>
      </c>
      <c r="J1135" s="234">
        <v>0</v>
      </c>
      <c r="K1135" s="235">
        <v>0</v>
      </c>
      <c r="L1135" s="235">
        <v>0</v>
      </c>
      <c r="M1135" s="222">
        <f t="shared" si="91"/>
        <v>0</v>
      </c>
      <c r="N1135" s="223">
        <f t="shared" si="95"/>
        <v>0</v>
      </c>
      <c r="P1135" s="194"/>
    </row>
    <row r="1136" s="187" customFormat="1" ht="16.05" customHeight="1" spans="1:16">
      <c r="A1136" s="241">
        <v>2170499</v>
      </c>
      <c r="B1136" s="148" t="s">
        <v>958</v>
      </c>
      <c r="C1136" s="222">
        <v>0</v>
      </c>
      <c r="D1136" s="222">
        <v>0</v>
      </c>
      <c r="E1136" s="222">
        <v>0</v>
      </c>
      <c r="F1136" s="223">
        <f t="shared" si="92"/>
        <v>0</v>
      </c>
      <c r="G1136" s="222">
        <f t="shared" si="93"/>
        <v>0</v>
      </c>
      <c r="H1136" s="223">
        <f t="shared" si="94"/>
        <v>0</v>
      </c>
      <c r="I1136" s="222">
        <v>0</v>
      </c>
      <c r="J1136" s="234">
        <v>0</v>
      </c>
      <c r="K1136" s="235">
        <v>0</v>
      </c>
      <c r="L1136" s="235">
        <v>0</v>
      </c>
      <c r="M1136" s="222">
        <f t="shared" si="91"/>
        <v>0</v>
      </c>
      <c r="N1136" s="223">
        <f t="shared" si="95"/>
        <v>0</v>
      </c>
      <c r="P1136" s="194"/>
    </row>
    <row r="1137" s="187" customFormat="1" ht="16.05" customHeight="1" spans="1:16">
      <c r="A1137" s="241">
        <v>21799</v>
      </c>
      <c r="B1137" s="219" t="s">
        <v>959</v>
      </c>
      <c r="C1137" s="222">
        <v>292</v>
      </c>
      <c r="D1137" s="222">
        <v>0</v>
      </c>
      <c r="E1137" s="222">
        <v>0</v>
      </c>
      <c r="F1137" s="223">
        <f t="shared" si="92"/>
        <v>0</v>
      </c>
      <c r="G1137" s="222">
        <f t="shared" si="93"/>
        <v>-292</v>
      </c>
      <c r="H1137" s="223">
        <f t="shared" si="94"/>
        <v>-100</v>
      </c>
      <c r="I1137" s="222">
        <v>0</v>
      </c>
      <c r="J1137" s="234">
        <v>0</v>
      </c>
      <c r="K1137" s="235">
        <v>0</v>
      </c>
      <c r="L1137" s="235">
        <v>0</v>
      </c>
      <c r="M1137" s="222">
        <f t="shared" si="91"/>
        <v>0</v>
      </c>
      <c r="N1137" s="223">
        <f t="shared" si="95"/>
        <v>0</v>
      </c>
      <c r="P1137" s="194"/>
    </row>
    <row r="1138" s="187" customFormat="1" ht="16.05" customHeight="1" spans="1:16">
      <c r="A1138" s="241">
        <v>2179902</v>
      </c>
      <c r="B1138" s="148" t="s">
        <v>960</v>
      </c>
      <c r="C1138" s="222">
        <v>292</v>
      </c>
      <c r="D1138" s="222">
        <v>0</v>
      </c>
      <c r="E1138" s="222">
        <v>0</v>
      </c>
      <c r="F1138" s="223">
        <f t="shared" si="92"/>
        <v>0</v>
      </c>
      <c r="G1138" s="222">
        <f t="shared" si="93"/>
        <v>-292</v>
      </c>
      <c r="H1138" s="223">
        <f t="shared" si="94"/>
        <v>-100</v>
      </c>
      <c r="I1138" s="222">
        <v>0</v>
      </c>
      <c r="J1138" s="234">
        <v>0</v>
      </c>
      <c r="K1138" s="235">
        <v>0</v>
      </c>
      <c r="L1138" s="235">
        <v>0</v>
      </c>
      <c r="M1138" s="222">
        <f t="shared" si="91"/>
        <v>0</v>
      </c>
      <c r="N1138" s="223">
        <f t="shared" si="95"/>
        <v>0</v>
      </c>
      <c r="P1138" s="194"/>
    </row>
    <row r="1139" s="187" customFormat="1" ht="16.05" customHeight="1" spans="1:16">
      <c r="A1139" s="241">
        <v>2179999</v>
      </c>
      <c r="B1139" s="148" t="s">
        <v>961</v>
      </c>
      <c r="C1139" s="222">
        <v>0</v>
      </c>
      <c r="D1139" s="222">
        <v>0</v>
      </c>
      <c r="E1139" s="222">
        <v>0</v>
      </c>
      <c r="F1139" s="223">
        <f t="shared" si="92"/>
        <v>0</v>
      </c>
      <c r="G1139" s="222">
        <f t="shared" si="93"/>
        <v>0</v>
      </c>
      <c r="H1139" s="223">
        <f t="shared" si="94"/>
        <v>0</v>
      </c>
      <c r="I1139" s="222">
        <v>0</v>
      </c>
      <c r="J1139" s="234">
        <v>0</v>
      </c>
      <c r="K1139" s="235">
        <v>0</v>
      </c>
      <c r="L1139" s="235">
        <v>0</v>
      </c>
      <c r="M1139" s="222">
        <f t="shared" si="91"/>
        <v>0</v>
      </c>
      <c r="N1139" s="223">
        <f t="shared" si="95"/>
        <v>0</v>
      </c>
      <c r="P1139" s="194"/>
    </row>
    <row r="1140" s="187" customFormat="1" ht="16.05" customHeight="1" spans="1:16">
      <c r="A1140" s="241">
        <v>219</v>
      </c>
      <c r="B1140" s="219" t="s">
        <v>962</v>
      </c>
      <c r="C1140" s="222">
        <v>0</v>
      </c>
      <c r="D1140" s="222">
        <v>0</v>
      </c>
      <c r="E1140" s="222">
        <v>0</v>
      </c>
      <c r="F1140" s="223">
        <f t="shared" si="92"/>
        <v>0</v>
      </c>
      <c r="G1140" s="222">
        <f t="shared" si="93"/>
        <v>0</v>
      </c>
      <c r="H1140" s="223">
        <f t="shared" si="94"/>
        <v>0</v>
      </c>
      <c r="I1140" s="222">
        <v>0</v>
      </c>
      <c r="J1140" s="234">
        <v>0</v>
      </c>
      <c r="K1140" s="235">
        <v>0</v>
      </c>
      <c r="L1140" s="235">
        <v>0</v>
      </c>
      <c r="M1140" s="222">
        <f t="shared" si="91"/>
        <v>0</v>
      </c>
      <c r="N1140" s="223">
        <f t="shared" si="95"/>
        <v>0</v>
      </c>
      <c r="P1140" s="194"/>
    </row>
    <row r="1141" s="187" customFormat="1" ht="16.05" customHeight="1" spans="1:16">
      <c r="A1141" s="241">
        <v>21901</v>
      </c>
      <c r="B1141" s="219" t="s">
        <v>963</v>
      </c>
      <c r="C1141" s="222">
        <v>0</v>
      </c>
      <c r="D1141" s="222">
        <v>0</v>
      </c>
      <c r="E1141" s="222">
        <v>0</v>
      </c>
      <c r="F1141" s="223">
        <f t="shared" si="92"/>
        <v>0</v>
      </c>
      <c r="G1141" s="222">
        <f t="shared" si="93"/>
        <v>0</v>
      </c>
      <c r="H1141" s="223">
        <f t="shared" si="94"/>
        <v>0</v>
      </c>
      <c r="I1141" s="222">
        <v>0</v>
      </c>
      <c r="J1141" s="234">
        <v>0</v>
      </c>
      <c r="K1141" s="235">
        <v>0</v>
      </c>
      <c r="L1141" s="235">
        <v>0</v>
      </c>
      <c r="M1141" s="222">
        <f t="shared" si="91"/>
        <v>0</v>
      </c>
      <c r="N1141" s="223">
        <f t="shared" si="95"/>
        <v>0</v>
      </c>
      <c r="P1141" s="194"/>
    </row>
    <row r="1142" s="187" customFormat="1" ht="16.05" customHeight="1" spans="1:16">
      <c r="A1142" s="241">
        <v>21902</v>
      </c>
      <c r="B1142" s="219" t="s">
        <v>964</v>
      </c>
      <c r="C1142" s="222">
        <v>0</v>
      </c>
      <c r="D1142" s="222">
        <v>0</v>
      </c>
      <c r="E1142" s="222">
        <v>0</v>
      </c>
      <c r="F1142" s="223">
        <f t="shared" si="92"/>
        <v>0</v>
      </c>
      <c r="G1142" s="222">
        <f t="shared" si="93"/>
        <v>0</v>
      </c>
      <c r="H1142" s="223">
        <f t="shared" si="94"/>
        <v>0</v>
      </c>
      <c r="I1142" s="222">
        <v>0</v>
      </c>
      <c r="J1142" s="234">
        <v>0</v>
      </c>
      <c r="K1142" s="235">
        <v>0</v>
      </c>
      <c r="L1142" s="235">
        <v>0</v>
      </c>
      <c r="M1142" s="222">
        <f t="shared" ref="M1142:M1205" si="96">I1142-D1142</f>
        <v>0</v>
      </c>
      <c r="N1142" s="223">
        <f t="shared" si="95"/>
        <v>0</v>
      </c>
      <c r="P1142" s="194"/>
    </row>
    <row r="1143" s="187" customFormat="1" ht="16.05" customHeight="1" spans="1:16">
      <c r="A1143" s="241">
        <v>21903</v>
      </c>
      <c r="B1143" s="219" t="s">
        <v>965</v>
      </c>
      <c r="C1143" s="222">
        <v>0</v>
      </c>
      <c r="D1143" s="222">
        <v>0</v>
      </c>
      <c r="E1143" s="222">
        <v>0</v>
      </c>
      <c r="F1143" s="223">
        <f t="shared" si="92"/>
        <v>0</v>
      </c>
      <c r="G1143" s="222">
        <f t="shared" si="93"/>
        <v>0</v>
      </c>
      <c r="H1143" s="223">
        <f t="shared" si="94"/>
        <v>0</v>
      </c>
      <c r="I1143" s="222">
        <v>0</v>
      </c>
      <c r="J1143" s="234">
        <v>0</v>
      </c>
      <c r="K1143" s="235">
        <v>0</v>
      </c>
      <c r="L1143" s="235">
        <v>0</v>
      </c>
      <c r="M1143" s="222">
        <f t="shared" si="96"/>
        <v>0</v>
      </c>
      <c r="N1143" s="223">
        <f t="shared" si="95"/>
        <v>0</v>
      </c>
      <c r="P1143" s="194"/>
    </row>
    <row r="1144" s="187" customFormat="1" ht="16.05" customHeight="1" spans="1:16">
      <c r="A1144" s="241">
        <v>21904</v>
      </c>
      <c r="B1144" s="219" t="s">
        <v>966</v>
      </c>
      <c r="C1144" s="222">
        <v>0</v>
      </c>
      <c r="D1144" s="222">
        <v>0</v>
      </c>
      <c r="E1144" s="222">
        <v>0</v>
      </c>
      <c r="F1144" s="223">
        <f t="shared" si="92"/>
        <v>0</v>
      </c>
      <c r="G1144" s="222">
        <f t="shared" si="93"/>
        <v>0</v>
      </c>
      <c r="H1144" s="223">
        <f t="shared" si="94"/>
        <v>0</v>
      </c>
      <c r="I1144" s="222">
        <v>0</v>
      </c>
      <c r="J1144" s="234">
        <v>0</v>
      </c>
      <c r="K1144" s="235">
        <v>0</v>
      </c>
      <c r="L1144" s="235">
        <v>0</v>
      </c>
      <c r="M1144" s="222">
        <f t="shared" si="96"/>
        <v>0</v>
      </c>
      <c r="N1144" s="223">
        <f t="shared" si="95"/>
        <v>0</v>
      </c>
      <c r="P1144" s="194"/>
    </row>
    <row r="1145" s="187" customFormat="1" ht="16.05" customHeight="1" spans="1:16">
      <c r="A1145" s="241">
        <v>21905</v>
      </c>
      <c r="B1145" s="219" t="s">
        <v>967</v>
      </c>
      <c r="C1145" s="222">
        <v>0</v>
      </c>
      <c r="D1145" s="222">
        <v>0</v>
      </c>
      <c r="E1145" s="222">
        <v>0</v>
      </c>
      <c r="F1145" s="223">
        <f t="shared" si="92"/>
        <v>0</v>
      </c>
      <c r="G1145" s="222">
        <f t="shared" si="93"/>
        <v>0</v>
      </c>
      <c r="H1145" s="223">
        <f t="shared" si="94"/>
        <v>0</v>
      </c>
      <c r="I1145" s="222">
        <v>0</v>
      </c>
      <c r="J1145" s="234">
        <v>0</v>
      </c>
      <c r="K1145" s="235">
        <v>0</v>
      </c>
      <c r="L1145" s="235">
        <v>0</v>
      </c>
      <c r="M1145" s="222">
        <f t="shared" si="96"/>
        <v>0</v>
      </c>
      <c r="N1145" s="223">
        <f t="shared" si="95"/>
        <v>0</v>
      </c>
      <c r="P1145" s="194"/>
    </row>
    <row r="1146" s="187" customFormat="1" ht="16.05" customHeight="1" spans="1:16">
      <c r="A1146" s="241">
        <v>21906</v>
      </c>
      <c r="B1146" s="219" t="s">
        <v>968</v>
      </c>
      <c r="C1146" s="222">
        <v>0</v>
      </c>
      <c r="D1146" s="222">
        <v>0</v>
      </c>
      <c r="E1146" s="222">
        <v>0</v>
      </c>
      <c r="F1146" s="223">
        <f t="shared" si="92"/>
        <v>0</v>
      </c>
      <c r="G1146" s="222">
        <f t="shared" si="93"/>
        <v>0</v>
      </c>
      <c r="H1146" s="223">
        <f t="shared" si="94"/>
        <v>0</v>
      </c>
      <c r="I1146" s="222">
        <v>0</v>
      </c>
      <c r="J1146" s="234">
        <v>0</v>
      </c>
      <c r="K1146" s="235">
        <v>0</v>
      </c>
      <c r="L1146" s="235">
        <v>0</v>
      </c>
      <c r="M1146" s="222">
        <f t="shared" si="96"/>
        <v>0</v>
      </c>
      <c r="N1146" s="223">
        <f t="shared" si="95"/>
        <v>0</v>
      </c>
      <c r="P1146" s="194"/>
    </row>
    <row r="1147" s="187" customFormat="1" ht="16.05" customHeight="1" spans="1:16">
      <c r="A1147" s="241">
        <v>21907</v>
      </c>
      <c r="B1147" s="219" t="s">
        <v>969</v>
      </c>
      <c r="C1147" s="222">
        <v>0</v>
      </c>
      <c r="D1147" s="222">
        <v>0</v>
      </c>
      <c r="E1147" s="222">
        <v>0</v>
      </c>
      <c r="F1147" s="223">
        <f t="shared" si="92"/>
        <v>0</v>
      </c>
      <c r="G1147" s="222">
        <f t="shared" si="93"/>
        <v>0</v>
      </c>
      <c r="H1147" s="223">
        <f t="shared" si="94"/>
        <v>0</v>
      </c>
      <c r="I1147" s="222">
        <v>0</v>
      </c>
      <c r="J1147" s="234">
        <v>0</v>
      </c>
      <c r="K1147" s="235">
        <v>0</v>
      </c>
      <c r="L1147" s="235">
        <v>0</v>
      </c>
      <c r="M1147" s="222">
        <f t="shared" si="96"/>
        <v>0</v>
      </c>
      <c r="N1147" s="223">
        <f t="shared" si="95"/>
        <v>0</v>
      </c>
      <c r="P1147" s="194"/>
    </row>
    <row r="1148" s="187" customFormat="1" ht="16.05" customHeight="1" spans="1:16">
      <c r="A1148" s="241">
        <v>21908</v>
      </c>
      <c r="B1148" s="219" t="s">
        <v>970</v>
      </c>
      <c r="C1148" s="222">
        <v>0</v>
      </c>
      <c r="D1148" s="222">
        <v>0</v>
      </c>
      <c r="E1148" s="222">
        <v>0</v>
      </c>
      <c r="F1148" s="223">
        <f t="shared" si="92"/>
        <v>0</v>
      </c>
      <c r="G1148" s="222">
        <f t="shared" si="93"/>
        <v>0</v>
      </c>
      <c r="H1148" s="223">
        <f t="shared" si="94"/>
        <v>0</v>
      </c>
      <c r="I1148" s="222">
        <v>0</v>
      </c>
      <c r="J1148" s="234">
        <v>0</v>
      </c>
      <c r="K1148" s="235">
        <v>0</v>
      </c>
      <c r="L1148" s="235">
        <v>0</v>
      </c>
      <c r="M1148" s="222">
        <f t="shared" si="96"/>
        <v>0</v>
      </c>
      <c r="N1148" s="223">
        <f t="shared" si="95"/>
        <v>0</v>
      </c>
      <c r="P1148" s="194"/>
    </row>
    <row r="1149" s="187" customFormat="1" ht="16.05" customHeight="1" spans="1:16">
      <c r="A1149" s="241">
        <v>21999</v>
      </c>
      <c r="B1149" s="219" t="s">
        <v>971</v>
      </c>
      <c r="C1149" s="222">
        <v>0</v>
      </c>
      <c r="D1149" s="222">
        <v>0</v>
      </c>
      <c r="E1149" s="222">
        <v>0</v>
      </c>
      <c r="F1149" s="223">
        <f t="shared" si="92"/>
        <v>0</v>
      </c>
      <c r="G1149" s="222">
        <f t="shared" si="93"/>
        <v>0</v>
      </c>
      <c r="H1149" s="223">
        <f t="shared" si="94"/>
        <v>0</v>
      </c>
      <c r="I1149" s="222">
        <v>0</v>
      </c>
      <c r="J1149" s="234">
        <v>0</v>
      </c>
      <c r="K1149" s="235">
        <v>0</v>
      </c>
      <c r="L1149" s="235">
        <v>0</v>
      </c>
      <c r="M1149" s="222">
        <f t="shared" si="96"/>
        <v>0</v>
      </c>
      <c r="N1149" s="223">
        <f t="shared" si="95"/>
        <v>0</v>
      </c>
      <c r="P1149" s="194"/>
    </row>
    <row r="1150" s="187" customFormat="1" ht="16.05" customHeight="1" spans="1:16">
      <c r="A1150" s="241">
        <v>220</v>
      </c>
      <c r="B1150" s="219" t="s">
        <v>972</v>
      </c>
      <c r="C1150" s="222">
        <v>1856</v>
      </c>
      <c r="D1150" s="222">
        <v>1519.41</v>
      </c>
      <c r="E1150" s="222">
        <v>1428</v>
      </c>
      <c r="F1150" s="223">
        <f t="shared" si="92"/>
        <v>93.9838489940174</v>
      </c>
      <c r="G1150" s="222">
        <f t="shared" si="93"/>
        <v>-428</v>
      </c>
      <c r="H1150" s="223">
        <f t="shared" si="94"/>
        <v>-23.0603448275862</v>
      </c>
      <c r="I1150" s="222">
        <v>2243.01</v>
      </c>
      <c r="J1150" s="234">
        <v>1135.8</v>
      </c>
      <c r="K1150" s="235">
        <v>244.02</v>
      </c>
      <c r="L1150" s="235">
        <v>863.19</v>
      </c>
      <c r="M1150" s="222">
        <f t="shared" si="96"/>
        <v>723.6</v>
      </c>
      <c r="N1150" s="223">
        <f t="shared" si="95"/>
        <v>47.6237486919265</v>
      </c>
      <c r="P1150" s="194"/>
    </row>
    <row r="1151" s="187" customFormat="1" ht="16.05" customHeight="1" spans="1:16">
      <c r="A1151" s="241">
        <v>22001</v>
      </c>
      <c r="B1151" s="219" t="s">
        <v>973</v>
      </c>
      <c r="C1151" s="222">
        <v>1759</v>
      </c>
      <c r="D1151" s="222">
        <v>1444.44</v>
      </c>
      <c r="E1151" s="222">
        <v>1336</v>
      </c>
      <c r="F1151" s="223">
        <f t="shared" si="92"/>
        <v>92.4925922848993</v>
      </c>
      <c r="G1151" s="222">
        <f t="shared" si="93"/>
        <v>-423</v>
      </c>
      <c r="H1151" s="223">
        <f t="shared" si="94"/>
        <v>-24.0477544059124</v>
      </c>
      <c r="I1151" s="222">
        <v>2180.52</v>
      </c>
      <c r="J1151" s="234">
        <v>1073.31</v>
      </c>
      <c r="K1151" s="235">
        <v>244.02</v>
      </c>
      <c r="L1151" s="235">
        <v>863.19</v>
      </c>
      <c r="M1151" s="222">
        <f t="shared" si="96"/>
        <v>736.08</v>
      </c>
      <c r="N1151" s="223">
        <f t="shared" si="95"/>
        <v>50.9595414139736</v>
      </c>
      <c r="P1151" s="194"/>
    </row>
    <row r="1152" s="187" customFormat="1" ht="16.05" customHeight="1" spans="1:16">
      <c r="A1152" s="241">
        <v>2200101</v>
      </c>
      <c r="B1152" s="148" t="s">
        <v>101</v>
      </c>
      <c r="C1152" s="222">
        <v>512</v>
      </c>
      <c r="D1152" s="222">
        <v>383.35</v>
      </c>
      <c r="E1152" s="222">
        <v>541</v>
      </c>
      <c r="F1152" s="223">
        <f t="shared" si="92"/>
        <v>141.124298943524</v>
      </c>
      <c r="G1152" s="222">
        <f t="shared" si="93"/>
        <v>29</v>
      </c>
      <c r="H1152" s="223">
        <f t="shared" si="94"/>
        <v>5.6640625</v>
      </c>
      <c r="I1152" s="222">
        <v>365.14</v>
      </c>
      <c r="J1152" s="234">
        <v>365.14</v>
      </c>
      <c r="K1152" s="235">
        <v>0</v>
      </c>
      <c r="L1152" s="235">
        <v>0</v>
      </c>
      <c r="M1152" s="222">
        <f t="shared" si="96"/>
        <v>-18.21</v>
      </c>
      <c r="N1152" s="223">
        <f t="shared" si="95"/>
        <v>-4.75022825094562</v>
      </c>
      <c r="P1152" s="194"/>
    </row>
    <row r="1153" s="187" customFormat="1" ht="16.05" customHeight="1" spans="1:16">
      <c r="A1153" s="241">
        <v>2200102</v>
      </c>
      <c r="B1153" s="148" t="s">
        <v>102</v>
      </c>
      <c r="C1153" s="222">
        <v>296</v>
      </c>
      <c r="D1153" s="222">
        <v>315</v>
      </c>
      <c r="E1153" s="222">
        <v>57</v>
      </c>
      <c r="F1153" s="223">
        <f t="shared" si="92"/>
        <v>18.0952380952381</v>
      </c>
      <c r="G1153" s="222">
        <f t="shared" si="93"/>
        <v>-239</v>
      </c>
      <c r="H1153" s="223">
        <f t="shared" si="94"/>
        <v>-80.7432432432432</v>
      </c>
      <c r="I1153" s="222">
        <v>0</v>
      </c>
      <c r="J1153" s="234">
        <v>0</v>
      </c>
      <c r="K1153" s="235">
        <v>0</v>
      </c>
      <c r="L1153" s="235">
        <v>0</v>
      </c>
      <c r="M1153" s="222">
        <f t="shared" si="96"/>
        <v>-315</v>
      </c>
      <c r="N1153" s="223">
        <f t="shared" si="95"/>
        <v>-100</v>
      </c>
      <c r="P1153" s="194"/>
    </row>
    <row r="1154" s="187" customFormat="1" ht="16.05" customHeight="1" spans="1:16">
      <c r="A1154" s="241">
        <v>2200103</v>
      </c>
      <c r="B1154" s="148" t="s">
        <v>103</v>
      </c>
      <c r="C1154" s="222">
        <v>0</v>
      </c>
      <c r="D1154" s="222">
        <v>0</v>
      </c>
      <c r="E1154" s="222">
        <v>0</v>
      </c>
      <c r="F1154" s="223">
        <f t="shared" si="92"/>
        <v>0</v>
      </c>
      <c r="G1154" s="222">
        <f t="shared" si="93"/>
        <v>0</v>
      </c>
      <c r="H1154" s="223">
        <f t="shared" si="94"/>
        <v>0</v>
      </c>
      <c r="I1154" s="222">
        <v>0</v>
      </c>
      <c r="J1154" s="234">
        <v>0</v>
      </c>
      <c r="K1154" s="235">
        <v>0</v>
      </c>
      <c r="L1154" s="235">
        <v>0</v>
      </c>
      <c r="M1154" s="222">
        <f t="shared" si="96"/>
        <v>0</v>
      </c>
      <c r="N1154" s="223">
        <f t="shared" si="95"/>
        <v>0</v>
      </c>
      <c r="P1154" s="194"/>
    </row>
    <row r="1155" s="187" customFormat="1" ht="16.05" customHeight="1" spans="1:16">
      <c r="A1155" s="241">
        <v>2200104</v>
      </c>
      <c r="B1155" s="148" t="s">
        <v>974</v>
      </c>
      <c r="C1155" s="222">
        <v>91</v>
      </c>
      <c r="D1155" s="222">
        <v>10.5</v>
      </c>
      <c r="E1155" s="222">
        <v>0</v>
      </c>
      <c r="F1155" s="223">
        <f t="shared" si="92"/>
        <v>0</v>
      </c>
      <c r="G1155" s="222">
        <f t="shared" si="93"/>
        <v>-91</v>
      </c>
      <c r="H1155" s="223">
        <f t="shared" si="94"/>
        <v>-100</v>
      </c>
      <c r="I1155" s="222">
        <v>160</v>
      </c>
      <c r="J1155" s="234">
        <v>0</v>
      </c>
      <c r="K1155" s="235">
        <v>0</v>
      </c>
      <c r="L1155" s="235">
        <v>160</v>
      </c>
      <c r="M1155" s="222">
        <f t="shared" si="96"/>
        <v>149.5</v>
      </c>
      <c r="N1155" s="223">
        <f t="shared" si="95"/>
        <v>1423.80952380952</v>
      </c>
      <c r="P1155" s="194"/>
    </row>
    <row r="1156" s="187" customFormat="1" ht="16.05" customHeight="1" spans="1:16">
      <c r="A1156" s="241">
        <v>2200106</v>
      </c>
      <c r="B1156" s="148" t="s">
        <v>975</v>
      </c>
      <c r="C1156" s="222">
        <v>28</v>
      </c>
      <c r="D1156" s="222">
        <v>114</v>
      </c>
      <c r="E1156" s="222">
        <v>44</v>
      </c>
      <c r="F1156" s="223">
        <f t="shared" ref="F1156:F1219" si="97">IFERROR((E1156/D1156*100),0)</f>
        <v>38.5964912280702</v>
      </c>
      <c r="G1156" s="222">
        <f t="shared" ref="G1156:G1219" si="98">E1156-C1156</f>
        <v>16</v>
      </c>
      <c r="H1156" s="223">
        <f t="shared" si="94"/>
        <v>57.1428571428571</v>
      </c>
      <c r="I1156" s="222">
        <v>947.21</v>
      </c>
      <c r="J1156" s="234">
        <v>0</v>
      </c>
      <c r="K1156" s="235">
        <v>244.02</v>
      </c>
      <c r="L1156" s="235">
        <v>703.19</v>
      </c>
      <c r="M1156" s="222">
        <f t="shared" si="96"/>
        <v>833.21</v>
      </c>
      <c r="N1156" s="223">
        <f t="shared" si="95"/>
        <v>730.885964912281</v>
      </c>
      <c r="P1156" s="194"/>
    </row>
    <row r="1157" s="187" customFormat="1" ht="16.05" customHeight="1" spans="1:16">
      <c r="A1157" s="241">
        <v>2200107</v>
      </c>
      <c r="B1157" s="148" t="s">
        <v>976</v>
      </c>
      <c r="C1157" s="222">
        <v>0</v>
      </c>
      <c r="D1157" s="222">
        <v>0</v>
      </c>
      <c r="E1157" s="222">
        <v>0</v>
      </c>
      <c r="F1157" s="223">
        <f t="shared" si="97"/>
        <v>0</v>
      </c>
      <c r="G1157" s="222">
        <f t="shared" si="98"/>
        <v>0</v>
      </c>
      <c r="H1157" s="223">
        <f t="shared" ref="H1157:H1220" si="99">IFERROR((G1157/C1157*100),0)</f>
        <v>0</v>
      </c>
      <c r="I1157" s="222">
        <v>0</v>
      </c>
      <c r="J1157" s="234">
        <v>0</v>
      </c>
      <c r="K1157" s="235">
        <v>0</v>
      </c>
      <c r="L1157" s="235">
        <v>0</v>
      </c>
      <c r="M1157" s="222">
        <f t="shared" si="96"/>
        <v>0</v>
      </c>
      <c r="N1157" s="223">
        <f t="shared" ref="N1157:N1220" si="100">IFERROR((M1157/D1157*100),0)</f>
        <v>0</v>
      </c>
      <c r="P1157" s="194"/>
    </row>
    <row r="1158" s="187" customFormat="1" ht="16.05" customHeight="1" spans="1:16">
      <c r="A1158" s="241">
        <v>2200108</v>
      </c>
      <c r="B1158" s="148" t="s">
        <v>977</v>
      </c>
      <c r="C1158" s="222">
        <v>0</v>
      </c>
      <c r="D1158" s="222">
        <v>0</v>
      </c>
      <c r="E1158" s="222">
        <v>0</v>
      </c>
      <c r="F1158" s="223">
        <f t="shared" si="97"/>
        <v>0</v>
      </c>
      <c r="G1158" s="222">
        <f t="shared" si="98"/>
        <v>0</v>
      </c>
      <c r="H1158" s="223">
        <f t="shared" si="99"/>
        <v>0</v>
      </c>
      <c r="I1158" s="222">
        <v>0</v>
      </c>
      <c r="J1158" s="234">
        <v>0</v>
      </c>
      <c r="K1158" s="235">
        <v>0</v>
      </c>
      <c r="L1158" s="235">
        <v>0</v>
      </c>
      <c r="M1158" s="222">
        <f t="shared" si="96"/>
        <v>0</v>
      </c>
      <c r="N1158" s="223">
        <f t="shared" si="100"/>
        <v>0</v>
      </c>
      <c r="P1158" s="194"/>
    </row>
    <row r="1159" s="187" customFormat="1" ht="16.05" customHeight="1" spans="1:16">
      <c r="A1159" s="241">
        <v>2200109</v>
      </c>
      <c r="B1159" s="148" t="s">
        <v>978</v>
      </c>
      <c r="C1159" s="222">
        <v>5</v>
      </c>
      <c r="D1159" s="222">
        <v>65</v>
      </c>
      <c r="E1159" s="222">
        <v>2</v>
      </c>
      <c r="F1159" s="223">
        <f t="shared" si="97"/>
        <v>3.07692307692308</v>
      </c>
      <c r="G1159" s="222">
        <f t="shared" si="98"/>
        <v>-3</v>
      </c>
      <c r="H1159" s="223">
        <f t="shared" si="99"/>
        <v>-60</v>
      </c>
      <c r="I1159" s="222">
        <v>0</v>
      </c>
      <c r="J1159" s="234">
        <v>0</v>
      </c>
      <c r="K1159" s="235">
        <v>0</v>
      </c>
      <c r="L1159" s="235">
        <v>0</v>
      </c>
      <c r="M1159" s="222">
        <f t="shared" si="96"/>
        <v>-65</v>
      </c>
      <c r="N1159" s="223">
        <f t="shared" si="100"/>
        <v>-100</v>
      </c>
      <c r="P1159" s="194"/>
    </row>
    <row r="1160" s="187" customFormat="1" ht="16.05" customHeight="1" spans="1:16">
      <c r="A1160" s="241">
        <v>2200112</v>
      </c>
      <c r="B1160" s="148" t="s">
        <v>979</v>
      </c>
      <c r="C1160" s="222">
        <v>95</v>
      </c>
      <c r="D1160" s="222">
        <v>80.53</v>
      </c>
      <c r="E1160" s="222">
        <v>86</v>
      </c>
      <c r="F1160" s="223">
        <f t="shared" si="97"/>
        <v>106.792499689557</v>
      </c>
      <c r="G1160" s="222">
        <f t="shared" si="98"/>
        <v>-9</v>
      </c>
      <c r="H1160" s="223">
        <f t="shared" si="99"/>
        <v>-9.47368421052632</v>
      </c>
      <c r="I1160" s="222">
        <v>87.82</v>
      </c>
      <c r="J1160" s="234">
        <v>87.82</v>
      </c>
      <c r="K1160" s="235">
        <v>0</v>
      </c>
      <c r="L1160" s="235">
        <v>0</v>
      </c>
      <c r="M1160" s="222">
        <f t="shared" si="96"/>
        <v>7.28999999999999</v>
      </c>
      <c r="N1160" s="223">
        <f t="shared" si="100"/>
        <v>9.05252700856823</v>
      </c>
      <c r="P1160" s="194"/>
    </row>
    <row r="1161" s="187" customFormat="1" ht="16.05" customHeight="1" spans="1:16">
      <c r="A1161" s="241">
        <v>2200113</v>
      </c>
      <c r="B1161" s="148" t="s">
        <v>980</v>
      </c>
      <c r="C1161" s="222">
        <v>0</v>
      </c>
      <c r="D1161" s="222">
        <v>0</v>
      </c>
      <c r="E1161" s="222">
        <v>0</v>
      </c>
      <c r="F1161" s="223">
        <f t="shared" si="97"/>
        <v>0</v>
      </c>
      <c r="G1161" s="222">
        <f t="shared" si="98"/>
        <v>0</v>
      </c>
      <c r="H1161" s="223">
        <f t="shared" si="99"/>
        <v>0</v>
      </c>
      <c r="I1161" s="222">
        <v>0</v>
      </c>
      <c r="J1161" s="234">
        <v>0</v>
      </c>
      <c r="K1161" s="235">
        <v>0</v>
      </c>
      <c r="L1161" s="235">
        <v>0</v>
      </c>
      <c r="M1161" s="222">
        <f t="shared" si="96"/>
        <v>0</v>
      </c>
      <c r="N1161" s="223">
        <f t="shared" si="100"/>
        <v>0</v>
      </c>
      <c r="P1161" s="194"/>
    </row>
    <row r="1162" s="187" customFormat="1" ht="16.05" customHeight="1" spans="1:16">
      <c r="A1162" s="241">
        <v>2200114</v>
      </c>
      <c r="B1162" s="148" t="s">
        <v>981</v>
      </c>
      <c r="C1162" s="222">
        <v>32</v>
      </c>
      <c r="D1162" s="222">
        <v>0</v>
      </c>
      <c r="E1162" s="222">
        <v>23</v>
      </c>
      <c r="F1162" s="223">
        <f t="shared" si="97"/>
        <v>0</v>
      </c>
      <c r="G1162" s="222">
        <f t="shared" si="98"/>
        <v>-9</v>
      </c>
      <c r="H1162" s="223">
        <f t="shared" si="99"/>
        <v>-28.125</v>
      </c>
      <c r="I1162" s="222">
        <v>0</v>
      </c>
      <c r="J1162" s="234">
        <v>0</v>
      </c>
      <c r="K1162" s="235">
        <v>0</v>
      </c>
      <c r="L1162" s="235">
        <v>0</v>
      </c>
      <c r="M1162" s="222">
        <f t="shared" si="96"/>
        <v>0</v>
      </c>
      <c r="N1162" s="223">
        <f t="shared" si="100"/>
        <v>0</v>
      </c>
      <c r="P1162" s="194"/>
    </row>
    <row r="1163" s="187" customFormat="1" ht="16.05" customHeight="1" spans="1:16">
      <c r="A1163" s="241">
        <v>2200115</v>
      </c>
      <c r="B1163" s="148" t="s">
        <v>982</v>
      </c>
      <c r="C1163" s="222">
        <v>0</v>
      </c>
      <c r="D1163" s="222">
        <v>0</v>
      </c>
      <c r="E1163" s="222">
        <v>0</v>
      </c>
      <c r="F1163" s="223">
        <f t="shared" si="97"/>
        <v>0</v>
      </c>
      <c r="G1163" s="222">
        <f t="shared" si="98"/>
        <v>0</v>
      </c>
      <c r="H1163" s="223">
        <f t="shared" si="99"/>
        <v>0</v>
      </c>
      <c r="I1163" s="222">
        <v>0</v>
      </c>
      <c r="J1163" s="234">
        <v>0</v>
      </c>
      <c r="K1163" s="235">
        <v>0</v>
      </c>
      <c r="L1163" s="235">
        <v>0</v>
      </c>
      <c r="M1163" s="222">
        <f t="shared" si="96"/>
        <v>0</v>
      </c>
      <c r="N1163" s="223">
        <f t="shared" si="100"/>
        <v>0</v>
      </c>
      <c r="P1163" s="194"/>
    </row>
    <row r="1164" s="187" customFormat="1" ht="16.05" customHeight="1" spans="1:16">
      <c r="A1164" s="241">
        <v>2200116</v>
      </c>
      <c r="B1164" s="148" t="s">
        <v>983</v>
      </c>
      <c r="C1164" s="222">
        <v>0</v>
      </c>
      <c r="D1164" s="222">
        <v>0</v>
      </c>
      <c r="E1164" s="222">
        <v>0</v>
      </c>
      <c r="F1164" s="223">
        <f t="shared" si="97"/>
        <v>0</v>
      </c>
      <c r="G1164" s="222">
        <f t="shared" si="98"/>
        <v>0</v>
      </c>
      <c r="H1164" s="223">
        <f t="shared" si="99"/>
        <v>0</v>
      </c>
      <c r="I1164" s="222">
        <v>0</v>
      </c>
      <c r="J1164" s="234">
        <v>0</v>
      </c>
      <c r="K1164" s="235">
        <v>0</v>
      </c>
      <c r="L1164" s="235">
        <v>0</v>
      </c>
      <c r="M1164" s="222">
        <f t="shared" si="96"/>
        <v>0</v>
      </c>
      <c r="N1164" s="223">
        <f t="shared" si="100"/>
        <v>0</v>
      </c>
      <c r="P1164" s="194"/>
    </row>
    <row r="1165" s="187" customFormat="1" ht="16.05" customHeight="1" spans="1:16">
      <c r="A1165" s="241">
        <v>2200119</v>
      </c>
      <c r="B1165" s="148" t="s">
        <v>984</v>
      </c>
      <c r="C1165" s="222">
        <v>0</v>
      </c>
      <c r="D1165" s="222">
        <v>0</v>
      </c>
      <c r="E1165" s="222">
        <v>0</v>
      </c>
      <c r="F1165" s="223">
        <f t="shared" si="97"/>
        <v>0</v>
      </c>
      <c r="G1165" s="222">
        <f t="shared" si="98"/>
        <v>0</v>
      </c>
      <c r="H1165" s="223">
        <f t="shared" si="99"/>
        <v>0</v>
      </c>
      <c r="I1165" s="222">
        <v>0</v>
      </c>
      <c r="J1165" s="234">
        <v>0</v>
      </c>
      <c r="K1165" s="235">
        <v>0</v>
      </c>
      <c r="L1165" s="235">
        <v>0</v>
      </c>
      <c r="M1165" s="222">
        <f t="shared" si="96"/>
        <v>0</v>
      </c>
      <c r="N1165" s="223">
        <f t="shared" si="100"/>
        <v>0</v>
      </c>
      <c r="P1165" s="194"/>
    </row>
    <row r="1166" s="187" customFormat="1" ht="16.05" customHeight="1" spans="1:16">
      <c r="A1166" s="241">
        <v>2200120</v>
      </c>
      <c r="B1166" s="148" t="s">
        <v>985</v>
      </c>
      <c r="C1166" s="222">
        <v>0</v>
      </c>
      <c r="D1166" s="222">
        <v>0</v>
      </c>
      <c r="E1166" s="222">
        <v>0</v>
      </c>
      <c r="F1166" s="223">
        <f t="shared" si="97"/>
        <v>0</v>
      </c>
      <c r="G1166" s="222">
        <f t="shared" si="98"/>
        <v>0</v>
      </c>
      <c r="H1166" s="223">
        <f t="shared" si="99"/>
        <v>0</v>
      </c>
      <c r="I1166" s="222">
        <v>0</v>
      </c>
      <c r="J1166" s="234">
        <v>0</v>
      </c>
      <c r="K1166" s="235">
        <v>0</v>
      </c>
      <c r="L1166" s="235">
        <v>0</v>
      </c>
      <c r="M1166" s="222">
        <f t="shared" si="96"/>
        <v>0</v>
      </c>
      <c r="N1166" s="223">
        <f t="shared" si="100"/>
        <v>0</v>
      </c>
      <c r="P1166" s="194"/>
    </row>
    <row r="1167" s="187" customFormat="1" ht="16.05" customHeight="1" spans="1:16">
      <c r="A1167" s="241">
        <v>2200121</v>
      </c>
      <c r="B1167" s="148" t="s">
        <v>986</v>
      </c>
      <c r="C1167" s="222">
        <v>0</v>
      </c>
      <c r="D1167" s="222">
        <v>0</v>
      </c>
      <c r="E1167" s="222">
        <v>0</v>
      </c>
      <c r="F1167" s="223">
        <f t="shared" si="97"/>
        <v>0</v>
      </c>
      <c r="G1167" s="222">
        <f t="shared" si="98"/>
        <v>0</v>
      </c>
      <c r="H1167" s="223">
        <f t="shared" si="99"/>
        <v>0</v>
      </c>
      <c r="I1167" s="222">
        <v>0</v>
      </c>
      <c r="J1167" s="234">
        <v>0</v>
      </c>
      <c r="K1167" s="235">
        <v>0</v>
      </c>
      <c r="L1167" s="235">
        <v>0</v>
      </c>
      <c r="M1167" s="222">
        <f t="shared" si="96"/>
        <v>0</v>
      </c>
      <c r="N1167" s="223">
        <f t="shared" si="100"/>
        <v>0</v>
      </c>
      <c r="P1167" s="194"/>
    </row>
    <row r="1168" s="187" customFormat="1" ht="16.05" customHeight="1" spans="1:16">
      <c r="A1168" s="241">
        <v>2200122</v>
      </c>
      <c r="B1168" s="148" t="s">
        <v>987</v>
      </c>
      <c r="C1168" s="222">
        <v>0</v>
      </c>
      <c r="D1168" s="222">
        <v>0</v>
      </c>
      <c r="E1168" s="222">
        <v>0</v>
      </c>
      <c r="F1168" s="223">
        <f t="shared" si="97"/>
        <v>0</v>
      </c>
      <c r="G1168" s="222">
        <f t="shared" si="98"/>
        <v>0</v>
      </c>
      <c r="H1168" s="223">
        <f t="shared" si="99"/>
        <v>0</v>
      </c>
      <c r="I1168" s="222">
        <v>0</v>
      </c>
      <c r="J1168" s="234">
        <v>0</v>
      </c>
      <c r="K1168" s="235">
        <v>0</v>
      </c>
      <c r="L1168" s="235">
        <v>0</v>
      </c>
      <c r="M1168" s="222">
        <f t="shared" si="96"/>
        <v>0</v>
      </c>
      <c r="N1168" s="223">
        <f t="shared" si="100"/>
        <v>0</v>
      </c>
      <c r="P1168" s="194"/>
    </row>
    <row r="1169" s="187" customFormat="1" ht="16.05" customHeight="1" spans="1:16">
      <c r="A1169" s="241">
        <v>2200123</v>
      </c>
      <c r="B1169" s="148" t="s">
        <v>988</v>
      </c>
      <c r="C1169" s="222">
        <v>0</v>
      </c>
      <c r="D1169" s="222">
        <v>0</v>
      </c>
      <c r="E1169" s="222">
        <v>0</v>
      </c>
      <c r="F1169" s="223">
        <f t="shared" si="97"/>
        <v>0</v>
      </c>
      <c r="G1169" s="222">
        <f t="shared" si="98"/>
        <v>0</v>
      </c>
      <c r="H1169" s="223">
        <f t="shared" si="99"/>
        <v>0</v>
      </c>
      <c r="I1169" s="222">
        <v>0</v>
      </c>
      <c r="J1169" s="234">
        <v>0</v>
      </c>
      <c r="K1169" s="235">
        <v>0</v>
      </c>
      <c r="L1169" s="235">
        <v>0</v>
      </c>
      <c r="M1169" s="222">
        <f t="shared" si="96"/>
        <v>0</v>
      </c>
      <c r="N1169" s="223">
        <f t="shared" si="100"/>
        <v>0</v>
      </c>
      <c r="P1169" s="194"/>
    </row>
    <row r="1170" s="187" customFormat="1" ht="16.05" customHeight="1" spans="1:16">
      <c r="A1170" s="241">
        <v>2200124</v>
      </c>
      <c r="B1170" s="148" t="s">
        <v>989</v>
      </c>
      <c r="C1170" s="222">
        <v>0</v>
      </c>
      <c r="D1170" s="222">
        <v>0</v>
      </c>
      <c r="E1170" s="222">
        <v>0</v>
      </c>
      <c r="F1170" s="223">
        <f t="shared" si="97"/>
        <v>0</v>
      </c>
      <c r="G1170" s="222">
        <f t="shared" si="98"/>
        <v>0</v>
      </c>
      <c r="H1170" s="223">
        <f t="shared" si="99"/>
        <v>0</v>
      </c>
      <c r="I1170" s="222">
        <v>0</v>
      </c>
      <c r="J1170" s="234">
        <v>0</v>
      </c>
      <c r="K1170" s="235">
        <v>0</v>
      </c>
      <c r="L1170" s="235">
        <v>0</v>
      </c>
      <c r="M1170" s="222">
        <f t="shared" si="96"/>
        <v>0</v>
      </c>
      <c r="N1170" s="223">
        <f t="shared" si="100"/>
        <v>0</v>
      </c>
      <c r="P1170" s="194"/>
    </row>
    <row r="1171" s="187" customFormat="1" ht="16.05" customHeight="1" spans="1:16">
      <c r="A1171" s="241">
        <v>2200125</v>
      </c>
      <c r="B1171" s="148" t="s">
        <v>990</v>
      </c>
      <c r="C1171" s="222">
        <v>0</v>
      </c>
      <c r="D1171" s="222">
        <v>0</v>
      </c>
      <c r="E1171" s="222">
        <v>0</v>
      </c>
      <c r="F1171" s="223">
        <f t="shared" si="97"/>
        <v>0</v>
      </c>
      <c r="G1171" s="222">
        <f t="shared" si="98"/>
        <v>0</v>
      </c>
      <c r="H1171" s="223">
        <f t="shared" si="99"/>
        <v>0</v>
      </c>
      <c r="I1171" s="222">
        <v>0</v>
      </c>
      <c r="J1171" s="234">
        <v>0</v>
      </c>
      <c r="K1171" s="235">
        <v>0</v>
      </c>
      <c r="L1171" s="235">
        <v>0</v>
      </c>
      <c r="M1171" s="222">
        <f t="shared" si="96"/>
        <v>0</v>
      </c>
      <c r="N1171" s="223">
        <f t="shared" si="100"/>
        <v>0</v>
      </c>
      <c r="P1171" s="194"/>
    </row>
    <row r="1172" s="187" customFormat="1" ht="16.05" customHeight="1" spans="1:16">
      <c r="A1172" s="241">
        <v>2200126</v>
      </c>
      <c r="B1172" s="148" t="s">
        <v>991</v>
      </c>
      <c r="C1172" s="222">
        <v>0</v>
      </c>
      <c r="D1172" s="222">
        <v>0</v>
      </c>
      <c r="E1172" s="222">
        <v>0</v>
      </c>
      <c r="F1172" s="223">
        <f t="shared" si="97"/>
        <v>0</v>
      </c>
      <c r="G1172" s="222">
        <f t="shared" si="98"/>
        <v>0</v>
      </c>
      <c r="H1172" s="223">
        <f t="shared" si="99"/>
        <v>0</v>
      </c>
      <c r="I1172" s="222">
        <v>0</v>
      </c>
      <c r="J1172" s="234">
        <v>0</v>
      </c>
      <c r="K1172" s="235">
        <v>0</v>
      </c>
      <c r="L1172" s="235">
        <v>0</v>
      </c>
      <c r="M1172" s="222">
        <f t="shared" si="96"/>
        <v>0</v>
      </c>
      <c r="N1172" s="223">
        <f t="shared" si="100"/>
        <v>0</v>
      </c>
      <c r="P1172" s="194"/>
    </row>
    <row r="1173" s="187" customFormat="1" ht="16.05" customHeight="1" spans="1:16">
      <c r="A1173" s="241">
        <v>2200127</v>
      </c>
      <c r="B1173" s="148" t="s">
        <v>992</v>
      </c>
      <c r="C1173" s="222">
        <v>0</v>
      </c>
      <c r="D1173" s="222">
        <v>0</v>
      </c>
      <c r="E1173" s="222">
        <v>0</v>
      </c>
      <c r="F1173" s="223">
        <f t="shared" si="97"/>
        <v>0</v>
      </c>
      <c r="G1173" s="222">
        <f t="shared" si="98"/>
        <v>0</v>
      </c>
      <c r="H1173" s="223">
        <f t="shared" si="99"/>
        <v>0</v>
      </c>
      <c r="I1173" s="222">
        <v>0</v>
      </c>
      <c r="J1173" s="234">
        <v>0</v>
      </c>
      <c r="K1173" s="235">
        <v>0</v>
      </c>
      <c r="L1173" s="235">
        <v>0</v>
      </c>
      <c r="M1173" s="222">
        <f t="shared" si="96"/>
        <v>0</v>
      </c>
      <c r="N1173" s="223">
        <f t="shared" si="100"/>
        <v>0</v>
      </c>
      <c r="P1173" s="194"/>
    </row>
    <row r="1174" s="187" customFormat="1" ht="16.05" customHeight="1" spans="1:16">
      <c r="A1174" s="241">
        <v>2200128</v>
      </c>
      <c r="B1174" s="148" t="s">
        <v>993</v>
      </c>
      <c r="C1174" s="222">
        <v>0</v>
      </c>
      <c r="D1174" s="222">
        <v>0</v>
      </c>
      <c r="E1174" s="222">
        <v>0</v>
      </c>
      <c r="F1174" s="223">
        <f t="shared" si="97"/>
        <v>0</v>
      </c>
      <c r="G1174" s="222">
        <f t="shared" si="98"/>
        <v>0</v>
      </c>
      <c r="H1174" s="223">
        <f t="shared" si="99"/>
        <v>0</v>
      </c>
      <c r="I1174" s="222">
        <v>0</v>
      </c>
      <c r="J1174" s="234">
        <v>0</v>
      </c>
      <c r="K1174" s="235">
        <v>0</v>
      </c>
      <c r="L1174" s="235">
        <v>0</v>
      </c>
      <c r="M1174" s="222">
        <f t="shared" si="96"/>
        <v>0</v>
      </c>
      <c r="N1174" s="223">
        <f t="shared" si="100"/>
        <v>0</v>
      </c>
      <c r="P1174" s="194"/>
    </row>
    <row r="1175" s="187" customFormat="1" ht="16.05" customHeight="1" spans="1:16">
      <c r="A1175" s="241">
        <v>2200129</v>
      </c>
      <c r="B1175" s="148" t="s">
        <v>994</v>
      </c>
      <c r="C1175" s="222">
        <v>0</v>
      </c>
      <c r="D1175" s="222">
        <v>0</v>
      </c>
      <c r="E1175" s="222">
        <v>0</v>
      </c>
      <c r="F1175" s="223">
        <f t="shared" si="97"/>
        <v>0</v>
      </c>
      <c r="G1175" s="222">
        <f t="shared" si="98"/>
        <v>0</v>
      </c>
      <c r="H1175" s="223">
        <f t="shared" si="99"/>
        <v>0</v>
      </c>
      <c r="I1175" s="222">
        <v>0</v>
      </c>
      <c r="J1175" s="234">
        <v>0</v>
      </c>
      <c r="K1175" s="235">
        <v>0</v>
      </c>
      <c r="L1175" s="235">
        <v>0</v>
      </c>
      <c r="M1175" s="222">
        <f t="shared" si="96"/>
        <v>0</v>
      </c>
      <c r="N1175" s="223">
        <f t="shared" si="100"/>
        <v>0</v>
      </c>
      <c r="P1175" s="194"/>
    </row>
    <row r="1176" s="187" customFormat="1" ht="16.05" customHeight="1" spans="1:16">
      <c r="A1176" s="241">
        <v>2200150</v>
      </c>
      <c r="B1176" s="148" t="s">
        <v>110</v>
      </c>
      <c r="C1176" s="222">
        <v>700</v>
      </c>
      <c r="D1176" s="222">
        <v>476.06</v>
      </c>
      <c r="E1176" s="222">
        <v>583</v>
      </c>
      <c r="F1176" s="223">
        <f t="shared" si="97"/>
        <v>122.463555014074</v>
      </c>
      <c r="G1176" s="222">
        <f t="shared" si="98"/>
        <v>-117</v>
      </c>
      <c r="H1176" s="223">
        <f t="shared" si="99"/>
        <v>-16.7142857142857</v>
      </c>
      <c r="I1176" s="222">
        <v>620.35</v>
      </c>
      <c r="J1176" s="234">
        <v>620.35</v>
      </c>
      <c r="K1176" s="235">
        <v>0</v>
      </c>
      <c r="L1176" s="235">
        <v>0</v>
      </c>
      <c r="M1176" s="222">
        <f t="shared" si="96"/>
        <v>144.29</v>
      </c>
      <c r="N1176" s="223">
        <f t="shared" si="100"/>
        <v>30.3092047220939</v>
      </c>
      <c r="P1176" s="194"/>
    </row>
    <row r="1177" s="187" customFormat="1" ht="16.05" customHeight="1" spans="1:16">
      <c r="A1177" s="241">
        <v>2200199</v>
      </c>
      <c r="B1177" s="148" t="s">
        <v>995</v>
      </c>
      <c r="C1177" s="222">
        <v>0</v>
      </c>
      <c r="D1177" s="222">
        <v>0</v>
      </c>
      <c r="E1177" s="222">
        <v>0</v>
      </c>
      <c r="F1177" s="223">
        <f t="shared" si="97"/>
        <v>0</v>
      </c>
      <c r="G1177" s="222">
        <f t="shared" si="98"/>
        <v>0</v>
      </c>
      <c r="H1177" s="223">
        <f t="shared" si="99"/>
        <v>0</v>
      </c>
      <c r="I1177" s="222">
        <v>0</v>
      </c>
      <c r="J1177" s="234">
        <v>0</v>
      </c>
      <c r="K1177" s="235">
        <v>0</v>
      </c>
      <c r="L1177" s="235">
        <v>0</v>
      </c>
      <c r="M1177" s="222">
        <f t="shared" si="96"/>
        <v>0</v>
      </c>
      <c r="N1177" s="223">
        <f t="shared" si="100"/>
        <v>0</v>
      </c>
      <c r="P1177" s="194"/>
    </row>
    <row r="1178" s="187" customFormat="1" ht="16.05" customHeight="1" spans="1:16">
      <c r="A1178" s="241">
        <v>22005</v>
      </c>
      <c r="B1178" s="219" t="s">
        <v>996</v>
      </c>
      <c r="C1178" s="222">
        <v>97</v>
      </c>
      <c r="D1178" s="222">
        <v>74.97</v>
      </c>
      <c r="E1178" s="222">
        <v>92</v>
      </c>
      <c r="F1178" s="223">
        <f t="shared" si="97"/>
        <v>122.715752967854</v>
      </c>
      <c r="G1178" s="222">
        <f t="shared" si="98"/>
        <v>-5</v>
      </c>
      <c r="H1178" s="223">
        <f t="shared" si="99"/>
        <v>-5.15463917525773</v>
      </c>
      <c r="I1178" s="222">
        <v>62.49</v>
      </c>
      <c r="J1178" s="234">
        <v>62.49</v>
      </c>
      <c r="K1178" s="235">
        <v>0</v>
      </c>
      <c r="L1178" s="235">
        <v>0</v>
      </c>
      <c r="M1178" s="222">
        <f t="shared" si="96"/>
        <v>-12.48</v>
      </c>
      <c r="N1178" s="223">
        <f t="shared" si="100"/>
        <v>-16.6466586634654</v>
      </c>
      <c r="P1178" s="194"/>
    </row>
    <row r="1179" s="187" customFormat="1" ht="16.05" customHeight="1" spans="1:16">
      <c r="A1179" s="241">
        <v>2200501</v>
      </c>
      <c r="B1179" s="148" t="s">
        <v>101</v>
      </c>
      <c r="C1179" s="222">
        <v>0</v>
      </c>
      <c r="D1179" s="222">
        <v>0</v>
      </c>
      <c r="E1179" s="222">
        <v>0</v>
      </c>
      <c r="F1179" s="223">
        <f t="shared" si="97"/>
        <v>0</v>
      </c>
      <c r="G1179" s="222">
        <f t="shared" si="98"/>
        <v>0</v>
      </c>
      <c r="H1179" s="223">
        <f t="shared" si="99"/>
        <v>0</v>
      </c>
      <c r="I1179" s="222">
        <v>0</v>
      </c>
      <c r="J1179" s="234">
        <v>0</v>
      </c>
      <c r="K1179" s="235">
        <v>0</v>
      </c>
      <c r="L1179" s="235">
        <v>0</v>
      </c>
      <c r="M1179" s="222">
        <f t="shared" si="96"/>
        <v>0</v>
      </c>
      <c r="N1179" s="223">
        <f t="shared" si="100"/>
        <v>0</v>
      </c>
      <c r="P1179" s="194"/>
    </row>
    <row r="1180" s="187" customFormat="1" ht="16.05" customHeight="1" spans="1:16">
      <c r="A1180" s="241">
        <v>2200502</v>
      </c>
      <c r="B1180" s="148" t="s">
        <v>102</v>
      </c>
      <c r="C1180" s="222">
        <v>0</v>
      </c>
      <c r="D1180" s="222">
        <v>18.9</v>
      </c>
      <c r="E1180" s="222">
        <v>31</v>
      </c>
      <c r="F1180" s="223">
        <f t="shared" si="97"/>
        <v>164.021164021164</v>
      </c>
      <c r="G1180" s="222">
        <f t="shared" si="98"/>
        <v>31</v>
      </c>
      <c r="H1180" s="223">
        <f t="shared" si="99"/>
        <v>0</v>
      </c>
      <c r="I1180" s="222">
        <v>0</v>
      </c>
      <c r="J1180" s="234">
        <v>0</v>
      </c>
      <c r="K1180" s="235">
        <v>0</v>
      </c>
      <c r="L1180" s="235">
        <v>0</v>
      </c>
      <c r="M1180" s="222">
        <f t="shared" si="96"/>
        <v>-18.9</v>
      </c>
      <c r="N1180" s="223">
        <f t="shared" si="100"/>
        <v>-100</v>
      </c>
      <c r="P1180" s="194"/>
    </row>
    <row r="1181" s="187" customFormat="1" ht="16.05" customHeight="1" spans="1:16">
      <c r="A1181" s="241">
        <v>2200503</v>
      </c>
      <c r="B1181" s="148" t="s">
        <v>103</v>
      </c>
      <c r="C1181" s="222">
        <v>0</v>
      </c>
      <c r="D1181" s="222">
        <v>0</v>
      </c>
      <c r="E1181" s="222">
        <v>0</v>
      </c>
      <c r="F1181" s="223">
        <f t="shared" si="97"/>
        <v>0</v>
      </c>
      <c r="G1181" s="222">
        <f t="shared" si="98"/>
        <v>0</v>
      </c>
      <c r="H1181" s="223">
        <f t="shared" si="99"/>
        <v>0</v>
      </c>
      <c r="I1181" s="222">
        <v>0</v>
      </c>
      <c r="J1181" s="234">
        <v>0</v>
      </c>
      <c r="K1181" s="235">
        <v>0</v>
      </c>
      <c r="L1181" s="235">
        <v>0</v>
      </c>
      <c r="M1181" s="222">
        <f t="shared" si="96"/>
        <v>0</v>
      </c>
      <c r="N1181" s="223">
        <f t="shared" si="100"/>
        <v>0</v>
      </c>
      <c r="P1181" s="194"/>
    </row>
    <row r="1182" s="187" customFormat="1" ht="16.05" customHeight="1" spans="1:16">
      <c r="A1182" s="241">
        <v>2200504</v>
      </c>
      <c r="B1182" s="148" t="s">
        <v>997</v>
      </c>
      <c r="C1182" s="222">
        <v>62</v>
      </c>
      <c r="D1182" s="222">
        <v>18.27</v>
      </c>
      <c r="E1182" s="222">
        <v>30</v>
      </c>
      <c r="F1182" s="223">
        <f t="shared" si="97"/>
        <v>164.203612479475</v>
      </c>
      <c r="G1182" s="222">
        <f t="shared" si="98"/>
        <v>-32</v>
      </c>
      <c r="H1182" s="223">
        <f t="shared" si="99"/>
        <v>-51.6129032258064</v>
      </c>
      <c r="I1182" s="222">
        <v>62.49</v>
      </c>
      <c r="J1182" s="234">
        <v>62.49</v>
      </c>
      <c r="K1182" s="235">
        <v>0</v>
      </c>
      <c r="L1182" s="235">
        <v>0</v>
      </c>
      <c r="M1182" s="222">
        <f t="shared" si="96"/>
        <v>44.22</v>
      </c>
      <c r="N1182" s="223">
        <f t="shared" si="100"/>
        <v>242.036124794745</v>
      </c>
      <c r="P1182" s="194"/>
    </row>
    <row r="1183" s="187" customFormat="1" ht="16.05" customHeight="1" spans="1:16">
      <c r="A1183" s="241">
        <v>2200506</v>
      </c>
      <c r="B1183" s="148" t="s">
        <v>998</v>
      </c>
      <c r="C1183" s="222">
        <v>0</v>
      </c>
      <c r="D1183" s="222">
        <v>0</v>
      </c>
      <c r="E1183" s="222">
        <v>0</v>
      </c>
      <c r="F1183" s="223">
        <f t="shared" si="97"/>
        <v>0</v>
      </c>
      <c r="G1183" s="222">
        <f t="shared" si="98"/>
        <v>0</v>
      </c>
      <c r="H1183" s="223">
        <f t="shared" si="99"/>
        <v>0</v>
      </c>
      <c r="I1183" s="222">
        <v>0</v>
      </c>
      <c r="J1183" s="234">
        <v>0</v>
      </c>
      <c r="K1183" s="235">
        <v>0</v>
      </c>
      <c r="L1183" s="235">
        <v>0</v>
      </c>
      <c r="M1183" s="222">
        <f t="shared" si="96"/>
        <v>0</v>
      </c>
      <c r="N1183" s="223">
        <f t="shared" si="100"/>
        <v>0</v>
      </c>
      <c r="P1183" s="194"/>
    </row>
    <row r="1184" s="187" customFormat="1" ht="16.05" customHeight="1" spans="1:16">
      <c r="A1184" s="241">
        <v>2200507</v>
      </c>
      <c r="B1184" s="148" t="s">
        <v>999</v>
      </c>
      <c r="C1184" s="222">
        <v>0</v>
      </c>
      <c r="D1184" s="222">
        <v>0</v>
      </c>
      <c r="E1184" s="222">
        <v>0</v>
      </c>
      <c r="F1184" s="223">
        <f t="shared" si="97"/>
        <v>0</v>
      </c>
      <c r="G1184" s="222">
        <f t="shared" si="98"/>
        <v>0</v>
      </c>
      <c r="H1184" s="223">
        <f t="shared" si="99"/>
        <v>0</v>
      </c>
      <c r="I1184" s="222">
        <v>0</v>
      </c>
      <c r="J1184" s="234">
        <v>0</v>
      </c>
      <c r="K1184" s="235">
        <v>0</v>
      </c>
      <c r="L1184" s="235">
        <v>0</v>
      </c>
      <c r="M1184" s="222">
        <f t="shared" si="96"/>
        <v>0</v>
      </c>
      <c r="N1184" s="223">
        <f t="shared" si="100"/>
        <v>0</v>
      </c>
      <c r="P1184" s="194"/>
    </row>
    <row r="1185" s="187" customFormat="1" ht="16.05" customHeight="1" spans="1:16">
      <c r="A1185" s="241">
        <v>2200508</v>
      </c>
      <c r="B1185" s="148" t="s">
        <v>1000</v>
      </c>
      <c r="C1185" s="222">
        <v>0</v>
      </c>
      <c r="D1185" s="222">
        <v>0</v>
      </c>
      <c r="E1185" s="222">
        <v>0</v>
      </c>
      <c r="F1185" s="223">
        <f t="shared" si="97"/>
        <v>0</v>
      </c>
      <c r="G1185" s="222">
        <f t="shared" si="98"/>
        <v>0</v>
      </c>
      <c r="H1185" s="223">
        <f t="shared" si="99"/>
        <v>0</v>
      </c>
      <c r="I1185" s="222">
        <v>0</v>
      </c>
      <c r="J1185" s="234">
        <v>0</v>
      </c>
      <c r="K1185" s="235">
        <v>0</v>
      </c>
      <c r="L1185" s="235">
        <v>0</v>
      </c>
      <c r="M1185" s="222">
        <f t="shared" si="96"/>
        <v>0</v>
      </c>
      <c r="N1185" s="223">
        <f t="shared" si="100"/>
        <v>0</v>
      </c>
      <c r="P1185" s="194"/>
    </row>
    <row r="1186" s="187" customFormat="1" ht="16.05" customHeight="1" spans="1:16">
      <c r="A1186" s="241">
        <v>2200509</v>
      </c>
      <c r="B1186" s="148" t="s">
        <v>1001</v>
      </c>
      <c r="C1186" s="222">
        <v>0</v>
      </c>
      <c r="D1186" s="222">
        <v>0</v>
      </c>
      <c r="E1186" s="222">
        <v>0</v>
      </c>
      <c r="F1186" s="223">
        <f t="shared" si="97"/>
        <v>0</v>
      </c>
      <c r="G1186" s="222">
        <f t="shared" si="98"/>
        <v>0</v>
      </c>
      <c r="H1186" s="223">
        <f t="shared" si="99"/>
        <v>0</v>
      </c>
      <c r="I1186" s="222">
        <v>0</v>
      </c>
      <c r="J1186" s="234">
        <v>0</v>
      </c>
      <c r="K1186" s="235">
        <v>0</v>
      </c>
      <c r="L1186" s="235">
        <v>0</v>
      </c>
      <c r="M1186" s="222">
        <f t="shared" si="96"/>
        <v>0</v>
      </c>
      <c r="N1186" s="223">
        <f t="shared" si="100"/>
        <v>0</v>
      </c>
      <c r="P1186" s="194"/>
    </row>
    <row r="1187" s="187" customFormat="1" ht="16.05" customHeight="1" spans="1:16">
      <c r="A1187" s="241">
        <v>2200510</v>
      </c>
      <c r="B1187" s="148" t="s">
        <v>1002</v>
      </c>
      <c r="C1187" s="222">
        <v>0</v>
      </c>
      <c r="D1187" s="222">
        <v>0</v>
      </c>
      <c r="E1187" s="222">
        <v>0</v>
      </c>
      <c r="F1187" s="223">
        <f t="shared" si="97"/>
        <v>0</v>
      </c>
      <c r="G1187" s="222">
        <f t="shared" si="98"/>
        <v>0</v>
      </c>
      <c r="H1187" s="223">
        <f t="shared" si="99"/>
        <v>0</v>
      </c>
      <c r="I1187" s="222">
        <v>0</v>
      </c>
      <c r="J1187" s="234">
        <v>0</v>
      </c>
      <c r="K1187" s="235">
        <v>0</v>
      </c>
      <c r="L1187" s="235">
        <v>0</v>
      </c>
      <c r="M1187" s="222">
        <f t="shared" si="96"/>
        <v>0</v>
      </c>
      <c r="N1187" s="223">
        <f t="shared" si="100"/>
        <v>0</v>
      </c>
      <c r="P1187" s="194"/>
    </row>
    <row r="1188" s="187" customFormat="1" ht="16.05" customHeight="1" spans="1:16">
      <c r="A1188" s="241">
        <v>2200511</v>
      </c>
      <c r="B1188" s="148" t="s">
        <v>1003</v>
      </c>
      <c r="C1188" s="222">
        <v>0</v>
      </c>
      <c r="D1188" s="222">
        <v>0</v>
      </c>
      <c r="E1188" s="222">
        <v>0</v>
      </c>
      <c r="F1188" s="223">
        <f t="shared" si="97"/>
        <v>0</v>
      </c>
      <c r="G1188" s="222">
        <f t="shared" si="98"/>
        <v>0</v>
      </c>
      <c r="H1188" s="223">
        <f t="shared" si="99"/>
        <v>0</v>
      </c>
      <c r="I1188" s="222">
        <v>0</v>
      </c>
      <c r="J1188" s="234">
        <v>0</v>
      </c>
      <c r="K1188" s="235">
        <v>0</v>
      </c>
      <c r="L1188" s="235">
        <v>0</v>
      </c>
      <c r="M1188" s="222">
        <f t="shared" si="96"/>
        <v>0</v>
      </c>
      <c r="N1188" s="223">
        <f t="shared" si="100"/>
        <v>0</v>
      </c>
      <c r="P1188" s="194"/>
    </row>
    <row r="1189" s="187" customFormat="1" ht="16.05" customHeight="1" spans="1:16">
      <c r="A1189" s="241">
        <v>2200512</v>
      </c>
      <c r="B1189" s="148" t="s">
        <v>1004</v>
      </c>
      <c r="C1189" s="222">
        <v>0</v>
      </c>
      <c r="D1189" s="222">
        <v>0</v>
      </c>
      <c r="E1189" s="222">
        <v>0</v>
      </c>
      <c r="F1189" s="223">
        <f t="shared" si="97"/>
        <v>0</v>
      </c>
      <c r="G1189" s="222">
        <f t="shared" si="98"/>
        <v>0</v>
      </c>
      <c r="H1189" s="223">
        <f t="shared" si="99"/>
        <v>0</v>
      </c>
      <c r="I1189" s="222">
        <v>0</v>
      </c>
      <c r="J1189" s="234">
        <v>0</v>
      </c>
      <c r="K1189" s="235">
        <v>0</v>
      </c>
      <c r="L1189" s="235">
        <v>0</v>
      </c>
      <c r="M1189" s="222">
        <f t="shared" si="96"/>
        <v>0</v>
      </c>
      <c r="N1189" s="223">
        <f t="shared" si="100"/>
        <v>0</v>
      </c>
      <c r="P1189" s="194"/>
    </row>
    <row r="1190" s="187" customFormat="1" ht="16.05" customHeight="1" spans="1:16">
      <c r="A1190" s="241">
        <v>2200513</v>
      </c>
      <c r="B1190" s="148" t="s">
        <v>1005</v>
      </c>
      <c r="C1190" s="222">
        <v>0</v>
      </c>
      <c r="D1190" s="222">
        <v>0</v>
      </c>
      <c r="E1190" s="222">
        <v>0</v>
      </c>
      <c r="F1190" s="223">
        <f t="shared" si="97"/>
        <v>0</v>
      </c>
      <c r="G1190" s="222">
        <f t="shared" si="98"/>
        <v>0</v>
      </c>
      <c r="H1190" s="223">
        <f t="shared" si="99"/>
        <v>0</v>
      </c>
      <c r="I1190" s="222">
        <v>0</v>
      </c>
      <c r="J1190" s="234">
        <v>0</v>
      </c>
      <c r="K1190" s="235">
        <v>0</v>
      </c>
      <c r="L1190" s="235">
        <v>0</v>
      </c>
      <c r="M1190" s="222">
        <f t="shared" si="96"/>
        <v>0</v>
      </c>
      <c r="N1190" s="223">
        <f t="shared" si="100"/>
        <v>0</v>
      </c>
      <c r="P1190" s="194"/>
    </row>
    <row r="1191" s="187" customFormat="1" ht="16.05" customHeight="1" spans="1:16">
      <c r="A1191" s="241">
        <v>2200514</v>
      </c>
      <c r="B1191" s="148" t="s">
        <v>1006</v>
      </c>
      <c r="C1191" s="222">
        <v>0</v>
      </c>
      <c r="D1191" s="222">
        <v>0</v>
      </c>
      <c r="E1191" s="222">
        <v>0</v>
      </c>
      <c r="F1191" s="223">
        <f t="shared" si="97"/>
        <v>0</v>
      </c>
      <c r="G1191" s="222">
        <f t="shared" si="98"/>
        <v>0</v>
      </c>
      <c r="H1191" s="223">
        <f t="shared" si="99"/>
        <v>0</v>
      </c>
      <c r="I1191" s="222">
        <v>0</v>
      </c>
      <c r="J1191" s="234">
        <v>0</v>
      </c>
      <c r="K1191" s="235">
        <v>0</v>
      </c>
      <c r="L1191" s="235">
        <v>0</v>
      </c>
      <c r="M1191" s="222">
        <f t="shared" si="96"/>
        <v>0</v>
      </c>
      <c r="N1191" s="223">
        <f t="shared" si="100"/>
        <v>0</v>
      </c>
      <c r="P1191" s="194"/>
    </row>
    <row r="1192" s="187" customFormat="1" ht="16.05" customHeight="1" spans="1:16">
      <c r="A1192" s="241">
        <v>2200599</v>
      </c>
      <c r="B1192" s="148" t="s">
        <v>1007</v>
      </c>
      <c r="C1192" s="222">
        <v>35</v>
      </c>
      <c r="D1192" s="222">
        <v>37.8</v>
      </c>
      <c r="E1192" s="222">
        <v>31</v>
      </c>
      <c r="F1192" s="223">
        <f t="shared" si="97"/>
        <v>82.010582010582</v>
      </c>
      <c r="G1192" s="222">
        <f t="shared" si="98"/>
        <v>-4</v>
      </c>
      <c r="H1192" s="223">
        <f t="shared" si="99"/>
        <v>-11.4285714285714</v>
      </c>
      <c r="I1192" s="222">
        <v>0</v>
      </c>
      <c r="J1192" s="234">
        <v>0</v>
      </c>
      <c r="K1192" s="235">
        <v>0</v>
      </c>
      <c r="L1192" s="235">
        <v>0</v>
      </c>
      <c r="M1192" s="222">
        <f t="shared" si="96"/>
        <v>-37.8</v>
      </c>
      <c r="N1192" s="223">
        <f t="shared" si="100"/>
        <v>-100</v>
      </c>
      <c r="P1192" s="194"/>
    </row>
    <row r="1193" s="187" customFormat="1" ht="16.05" customHeight="1" spans="1:16">
      <c r="A1193" s="241">
        <v>22099</v>
      </c>
      <c r="B1193" s="219" t="s">
        <v>1008</v>
      </c>
      <c r="C1193" s="222">
        <v>0</v>
      </c>
      <c r="D1193" s="222">
        <v>0</v>
      </c>
      <c r="E1193" s="222">
        <v>0</v>
      </c>
      <c r="F1193" s="223">
        <f t="shared" si="97"/>
        <v>0</v>
      </c>
      <c r="G1193" s="222">
        <f t="shared" si="98"/>
        <v>0</v>
      </c>
      <c r="H1193" s="223">
        <f t="shared" si="99"/>
        <v>0</v>
      </c>
      <c r="I1193" s="222">
        <v>0</v>
      </c>
      <c r="J1193" s="234">
        <v>0</v>
      </c>
      <c r="K1193" s="235">
        <v>0</v>
      </c>
      <c r="L1193" s="235">
        <v>0</v>
      </c>
      <c r="M1193" s="222">
        <f t="shared" si="96"/>
        <v>0</v>
      </c>
      <c r="N1193" s="223">
        <f t="shared" si="100"/>
        <v>0</v>
      </c>
      <c r="P1193" s="194"/>
    </row>
    <row r="1194" s="187" customFormat="1" ht="16.05" customHeight="1" spans="1:16">
      <c r="A1194" s="241">
        <v>2209999</v>
      </c>
      <c r="B1194" s="148" t="s">
        <v>1009</v>
      </c>
      <c r="C1194" s="222">
        <v>0</v>
      </c>
      <c r="D1194" s="222">
        <v>0</v>
      </c>
      <c r="E1194" s="222">
        <v>0</v>
      </c>
      <c r="F1194" s="223">
        <f t="shared" si="97"/>
        <v>0</v>
      </c>
      <c r="G1194" s="222">
        <f t="shared" si="98"/>
        <v>0</v>
      </c>
      <c r="H1194" s="223">
        <f t="shared" si="99"/>
        <v>0</v>
      </c>
      <c r="I1194" s="222">
        <v>0</v>
      </c>
      <c r="J1194" s="234">
        <v>0</v>
      </c>
      <c r="K1194" s="235">
        <v>0</v>
      </c>
      <c r="L1194" s="235">
        <v>0</v>
      </c>
      <c r="M1194" s="222">
        <f t="shared" si="96"/>
        <v>0</v>
      </c>
      <c r="N1194" s="223">
        <f t="shared" si="100"/>
        <v>0</v>
      </c>
      <c r="P1194" s="194"/>
    </row>
    <row r="1195" s="187" customFormat="1" ht="16.05" customHeight="1" spans="1:16">
      <c r="A1195" s="241">
        <v>221</v>
      </c>
      <c r="B1195" s="219" t="s">
        <v>1010</v>
      </c>
      <c r="C1195" s="222">
        <v>5151</v>
      </c>
      <c r="D1195" s="222">
        <v>10003.95</v>
      </c>
      <c r="E1195" s="222">
        <v>4470</v>
      </c>
      <c r="F1195" s="223">
        <f t="shared" si="97"/>
        <v>44.6823504715637</v>
      </c>
      <c r="G1195" s="222">
        <f t="shared" si="98"/>
        <v>-681</v>
      </c>
      <c r="H1195" s="223">
        <f t="shared" si="99"/>
        <v>-13.2207338380897</v>
      </c>
      <c r="I1195" s="222">
        <v>9936.7</v>
      </c>
      <c r="J1195" s="234">
        <v>9619.8</v>
      </c>
      <c r="K1195" s="235">
        <v>97.5</v>
      </c>
      <c r="L1195" s="235">
        <v>219.4</v>
      </c>
      <c r="M1195" s="222">
        <f t="shared" si="96"/>
        <v>-67.2500000000018</v>
      </c>
      <c r="N1195" s="223">
        <f t="shared" si="100"/>
        <v>-0.672234467385401</v>
      </c>
      <c r="P1195" s="194"/>
    </row>
    <row r="1196" s="187" customFormat="1" ht="16.05" customHeight="1" spans="1:16">
      <c r="A1196" s="241">
        <v>22101</v>
      </c>
      <c r="B1196" s="219" t="s">
        <v>1011</v>
      </c>
      <c r="C1196" s="222">
        <v>1965</v>
      </c>
      <c r="D1196" s="222">
        <v>441.49</v>
      </c>
      <c r="E1196" s="222">
        <v>1758</v>
      </c>
      <c r="F1196" s="223">
        <f t="shared" si="97"/>
        <v>398.197014654919</v>
      </c>
      <c r="G1196" s="222">
        <f t="shared" si="98"/>
        <v>-207</v>
      </c>
      <c r="H1196" s="223">
        <f t="shared" si="99"/>
        <v>-10.5343511450382</v>
      </c>
      <c r="I1196" s="222">
        <v>316.9</v>
      </c>
      <c r="J1196" s="234">
        <v>0</v>
      </c>
      <c r="K1196" s="235">
        <v>97.5</v>
      </c>
      <c r="L1196" s="235">
        <v>219.4</v>
      </c>
      <c r="M1196" s="222">
        <f t="shared" si="96"/>
        <v>-124.59</v>
      </c>
      <c r="N1196" s="223">
        <f t="shared" si="100"/>
        <v>-28.2203447416703</v>
      </c>
      <c r="P1196" s="194"/>
    </row>
    <row r="1197" s="187" customFormat="1" ht="16.05" customHeight="1" spans="1:16">
      <c r="A1197" s="241">
        <v>2210101</v>
      </c>
      <c r="B1197" s="148" t="s">
        <v>1012</v>
      </c>
      <c r="C1197" s="222">
        <v>0</v>
      </c>
      <c r="D1197" s="222">
        <v>0</v>
      </c>
      <c r="E1197" s="222">
        <v>0</v>
      </c>
      <c r="F1197" s="223">
        <f t="shared" si="97"/>
        <v>0</v>
      </c>
      <c r="G1197" s="222">
        <f t="shared" si="98"/>
        <v>0</v>
      </c>
      <c r="H1197" s="223">
        <f t="shared" si="99"/>
        <v>0</v>
      </c>
      <c r="I1197" s="222">
        <v>0</v>
      </c>
      <c r="J1197" s="234">
        <v>0</v>
      </c>
      <c r="K1197" s="235">
        <v>0</v>
      </c>
      <c r="L1197" s="235">
        <v>0</v>
      </c>
      <c r="M1197" s="222">
        <f t="shared" si="96"/>
        <v>0</v>
      </c>
      <c r="N1197" s="223">
        <f t="shared" si="100"/>
        <v>0</v>
      </c>
      <c r="P1197" s="194"/>
    </row>
    <row r="1198" s="187" customFormat="1" ht="16.05" customHeight="1" spans="1:16">
      <c r="A1198" s="241">
        <v>2210102</v>
      </c>
      <c r="B1198" s="148" t="s">
        <v>1013</v>
      </c>
      <c r="C1198" s="222">
        <v>0</v>
      </c>
      <c r="D1198" s="222">
        <v>0</v>
      </c>
      <c r="E1198" s="222">
        <v>0</v>
      </c>
      <c r="F1198" s="223">
        <f t="shared" si="97"/>
        <v>0</v>
      </c>
      <c r="G1198" s="222">
        <f t="shared" si="98"/>
        <v>0</v>
      </c>
      <c r="H1198" s="223">
        <f t="shared" si="99"/>
        <v>0</v>
      </c>
      <c r="I1198" s="222">
        <v>0</v>
      </c>
      <c r="J1198" s="234">
        <v>0</v>
      </c>
      <c r="K1198" s="235">
        <v>0</v>
      </c>
      <c r="L1198" s="235">
        <v>0</v>
      </c>
      <c r="M1198" s="222">
        <f t="shared" si="96"/>
        <v>0</v>
      </c>
      <c r="N1198" s="223">
        <f t="shared" si="100"/>
        <v>0</v>
      </c>
      <c r="P1198" s="194"/>
    </row>
    <row r="1199" s="187" customFormat="1" ht="16.05" customHeight="1" spans="1:16">
      <c r="A1199" s="241">
        <v>2210103</v>
      </c>
      <c r="B1199" s="148" t="s">
        <v>1014</v>
      </c>
      <c r="C1199" s="222">
        <v>0</v>
      </c>
      <c r="D1199" s="222">
        <v>81.4</v>
      </c>
      <c r="E1199" s="222">
        <v>1210</v>
      </c>
      <c r="F1199" s="223">
        <f t="shared" si="97"/>
        <v>1486.48648648649</v>
      </c>
      <c r="G1199" s="222">
        <f t="shared" si="98"/>
        <v>1210</v>
      </c>
      <c r="H1199" s="223">
        <f t="shared" si="99"/>
        <v>0</v>
      </c>
      <c r="I1199" s="222">
        <v>0</v>
      </c>
      <c r="J1199" s="234">
        <v>0</v>
      </c>
      <c r="K1199" s="235">
        <v>0</v>
      </c>
      <c r="L1199" s="235">
        <v>0</v>
      </c>
      <c r="M1199" s="222">
        <f t="shared" si="96"/>
        <v>-81.4</v>
      </c>
      <c r="N1199" s="223">
        <f t="shared" si="100"/>
        <v>-100</v>
      </c>
      <c r="P1199" s="194"/>
    </row>
    <row r="1200" s="187" customFormat="1" ht="16.05" customHeight="1" spans="1:16">
      <c r="A1200" s="241">
        <v>2210104</v>
      </c>
      <c r="B1200" s="148" t="s">
        <v>1015</v>
      </c>
      <c r="C1200" s="222">
        <v>0</v>
      </c>
      <c r="D1200" s="222">
        <v>0</v>
      </c>
      <c r="E1200" s="222">
        <v>0</v>
      </c>
      <c r="F1200" s="223">
        <f t="shared" si="97"/>
        <v>0</v>
      </c>
      <c r="G1200" s="222">
        <f t="shared" si="98"/>
        <v>0</v>
      </c>
      <c r="H1200" s="223">
        <f t="shared" si="99"/>
        <v>0</v>
      </c>
      <c r="I1200" s="222">
        <v>0</v>
      </c>
      <c r="J1200" s="234">
        <v>0</v>
      </c>
      <c r="K1200" s="235">
        <v>0</v>
      </c>
      <c r="L1200" s="235">
        <v>0</v>
      </c>
      <c r="M1200" s="222">
        <f t="shared" si="96"/>
        <v>0</v>
      </c>
      <c r="N1200" s="223">
        <f t="shared" si="100"/>
        <v>0</v>
      </c>
      <c r="P1200" s="194"/>
    </row>
    <row r="1201" s="187" customFormat="1" ht="16.05" customHeight="1" spans="1:16">
      <c r="A1201" s="241">
        <v>2210105</v>
      </c>
      <c r="B1201" s="148" t="s">
        <v>1016</v>
      </c>
      <c r="C1201" s="222">
        <v>1482</v>
      </c>
      <c r="D1201" s="222">
        <v>96.42</v>
      </c>
      <c r="E1201" s="222">
        <v>150</v>
      </c>
      <c r="F1201" s="223">
        <f t="shared" si="97"/>
        <v>155.56938394524</v>
      </c>
      <c r="G1201" s="222">
        <f t="shared" si="98"/>
        <v>-1332</v>
      </c>
      <c r="H1201" s="223">
        <f t="shared" si="99"/>
        <v>-89.8785425101215</v>
      </c>
      <c r="I1201" s="222">
        <v>20.35</v>
      </c>
      <c r="J1201" s="234">
        <v>0</v>
      </c>
      <c r="K1201" s="235">
        <v>0</v>
      </c>
      <c r="L1201" s="235">
        <v>20.35</v>
      </c>
      <c r="M1201" s="222">
        <f t="shared" si="96"/>
        <v>-76.07</v>
      </c>
      <c r="N1201" s="223">
        <f t="shared" si="100"/>
        <v>-78.8944202447625</v>
      </c>
      <c r="P1201" s="194"/>
    </row>
    <row r="1202" s="187" customFormat="1" ht="16.05" customHeight="1" spans="1:16">
      <c r="A1202" s="241">
        <v>2210106</v>
      </c>
      <c r="B1202" s="148" t="s">
        <v>1017</v>
      </c>
      <c r="C1202" s="222">
        <v>0</v>
      </c>
      <c r="D1202" s="222">
        <v>0</v>
      </c>
      <c r="E1202" s="222">
        <v>0</v>
      </c>
      <c r="F1202" s="223">
        <f t="shared" si="97"/>
        <v>0</v>
      </c>
      <c r="G1202" s="222">
        <f t="shared" si="98"/>
        <v>0</v>
      </c>
      <c r="H1202" s="223">
        <f t="shared" si="99"/>
        <v>0</v>
      </c>
      <c r="I1202" s="222">
        <v>0</v>
      </c>
      <c r="J1202" s="234">
        <v>0</v>
      </c>
      <c r="K1202" s="235">
        <v>0</v>
      </c>
      <c r="L1202" s="235">
        <v>0</v>
      </c>
      <c r="M1202" s="222">
        <f t="shared" si="96"/>
        <v>0</v>
      </c>
      <c r="N1202" s="223">
        <f t="shared" si="100"/>
        <v>0</v>
      </c>
      <c r="P1202" s="194"/>
    </row>
    <row r="1203" s="187" customFormat="1" ht="16.05" customHeight="1" spans="1:16">
      <c r="A1203" s="241">
        <v>2210107</v>
      </c>
      <c r="B1203" s="148" t="s">
        <v>1018</v>
      </c>
      <c r="C1203" s="222">
        <v>7</v>
      </c>
      <c r="D1203" s="222">
        <v>24.76</v>
      </c>
      <c r="E1203" s="222">
        <v>5</v>
      </c>
      <c r="F1203" s="223">
        <f t="shared" si="97"/>
        <v>20.1938610662359</v>
      </c>
      <c r="G1203" s="222">
        <f t="shared" si="98"/>
        <v>-2</v>
      </c>
      <c r="H1203" s="223">
        <f t="shared" si="99"/>
        <v>-28.5714285714286</v>
      </c>
      <c r="I1203" s="222">
        <v>29.61</v>
      </c>
      <c r="J1203" s="234">
        <v>0</v>
      </c>
      <c r="K1203" s="235">
        <v>12</v>
      </c>
      <c r="L1203" s="235">
        <v>17.61</v>
      </c>
      <c r="M1203" s="222">
        <f t="shared" si="96"/>
        <v>4.85</v>
      </c>
      <c r="N1203" s="223">
        <f t="shared" si="100"/>
        <v>19.5880452342488</v>
      </c>
      <c r="P1203" s="194"/>
    </row>
    <row r="1204" s="187" customFormat="1" ht="16.05" customHeight="1" spans="1:16">
      <c r="A1204" s="241">
        <v>2210108</v>
      </c>
      <c r="B1204" s="148" t="s">
        <v>1019</v>
      </c>
      <c r="C1204" s="222">
        <v>476</v>
      </c>
      <c r="D1204" s="222">
        <v>238.91</v>
      </c>
      <c r="E1204" s="222">
        <v>393</v>
      </c>
      <c r="F1204" s="223">
        <f t="shared" si="97"/>
        <v>164.497090954753</v>
      </c>
      <c r="G1204" s="222">
        <f t="shared" si="98"/>
        <v>-83</v>
      </c>
      <c r="H1204" s="223">
        <f t="shared" si="99"/>
        <v>-17.436974789916</v>
      </c>
      <c r="I1204" s="222">
        <v>85.5</v>
      </c>
      <c r="J1204" s="234">
        <v>0</v>
      </c>
      <c r="K1204" s="235">
        <v>85.5</v>
      </c>
      <c r="L1204" s="235">
        <v>0</v>
      </c>
      <c r="M1204" s="222">
        <f t="shared" si="96"/>
        <v>-153.41</v>
      </c>
      <c r="N1204" s="223">
        <f t="shared" si="100"/>
        <v>-64.2124649449583</v>
      </c>
      <c r="P1204" s="194"/>
    </row>
    <row r="1205" s="188" customFormat="1" ht="16.05" customHeight="1" spans="1:16">
      <c r="A1205" s="241">
        <v>2210109</v>
      </c>
      <c r="B1205" s="148" t="s">
        <v>1020</v>
      </c>
      <c r="C1205" s="222">
        <v>0</v>
      </c>
      <c r="D1205" s="222">
        <v>0</v>
      </c>
      <c r="E1205" s="222">
        <v>0</v>
      </c>
      <c r="F1205" s="223">
        <f t="shared" si="97"/>
        <v>0</v>
      </c>
      <c r="G1205" s="222">
        <f t="shared" si="98"/>
        <v>0</v>
      </c>
      <c r="H1205" s="223">
        <f t="shared" si="99"/>
        <v>0</v>
      </c>
      <c r="I1205" s="222">
        <v>0</v>
      </c>
      <c r="J1205" s="234">
        <v>0</v>
      </c>
      <c r="K1205" s="235">
        <v>0</v>
      </c>
      <c r="L1205" s="235">
        <v>0</v>
      </c>
      <c r="M1205" s="222">
        <f t="shared" si="96"/>
        <v>0</v>
      </c>
      <c r="N1205" s="223">
        <f t="shared" si="100"/>
        <v>0</v>
      </c>
      <c r="O1205" s="187"/>
      <c r="P1205" s="194"/>
    </row>
    <row r="1206" s="188" customFormat="1" ht="16.05" customHeight="1" spans="1:16">
      <c r="A1206" s="241">
        <v>2210199</v>
      </c>
      <c r="B1206" s="148" t="s">
        <v>1021</v>
      </c>
      <c r="C1206" s="222">
        <v>0</v>
      </c>
      <c r="D1206" s="222">
        <v>0</v>
      </c>
      <c r="E1206" s="222">
        <v>0</v>
      </c>
      <c r="F1206" s="223">
        <f t="shared" si="97"/>
        <v>0</v>
      </c>
      <c r="G1206" s="222">
        <f t="shared" si="98"/>
        <v>0</v>
      </c>
      <c r="H1206" s="223">
        <f t="shared" si="99"/>
        <v>0</v>
      </c>
      <c r="I1206" s="222">
        <v>181.44</v>
      </c>
      <c r="J1206" s="234">
        <v>0</v>
      </c>
      <c r="K1206" s="235">
        <v>0</v>
      </c>
      <c r="L1206" s="235">
        <v>181.44</v>
      </c>
      <c r="M1206" s="222">
        <f t="shared" ref="M1206:M1246" si="101">I1206-D1206</f>
        <v>181.44</v>
      </c>
      <c r="N1206" s="223">
        <f t="shared" si="100"/>
        <v>0</v>
      </c>
      <c r="O1206" s="187"/>
      <c r="P1206" s="194"/>
    </row>
    <row r="1207" s="188" customFormat="1" ht="16.05" customHeight="1" spans="1:16">
      <c r="A1207" s="241">
        <v>22102</v>
      </c>
      <c r="B1207" s="219" t="s">
        <v>1022</v>
      </c>
      <c r="C1207" s="222">
        <v>3186</v>
      </c>
      <c r="D1207" s="222">
        <v>9562.46</v>
      </c>
      <c r="E1207" s="222">
        <v>2712</v>
      </c>
      <c r="F1207" s="223">
        <f t="shared" si="97"/>
        <v>28.3609029475679</v>
      </c>
      <c r="G1207" s="222">
        <f t="shared" si="98"/>
        <v>-474</v>
      </c>
      <c r="H1207" s="223">
        <f t="shared" si="99"/>
        <v>-14.8775894538606</v>
      </c>
      <c r="I1207" s="222">
        <v>9619.8</v>
      </c>
      <c r="J1207" s="234">
        <v>9619.8</v>
      </c>
      <c r="K1207" s="235">
        <v>0</v>
      </c>
      <c r="L1207" s="235">
        <v>0</v>
      </c>
      <c r="M1207" s="222">
        <f t="shared" si="101"/>
        <v>57.3400000000001</v>
      </c>
      <c r="N1207" s="223">
        <f t="shared" si="100"/>
        <v>0.599636495211485</v>
      </c>
      <c r="O1207" s="187"/>
      <c r="P1207" s="194"/>
    </row>
    <row r="1208" s="187" customFormat="1" ht="16.05" customHeight="1" spans="1:16">
      <c r="A1208" s="241">
        <v>2210201</v>
      </c>
      <c r="B1208" s="148" t="s">
        <v>1023</v>
      </c>
      <c r="C1208" s="222">
        <v>3186</v>
      </c>
      <c r="D1208" s="222">
        <v>9562.46</v>
      </c>
      <c r="E1208" s="222">
        <v>2712</v>
      </c>
      <c r="F1208" s="223">
        <f t="shared" si="97"/>
        <v>28.3609029475679</v>
      </c>
      <c r="G1208" s="222">
        <f t="shared" si="98"/>
        <v>-474</v>
      </c>
      <c r="H1208" s="223">
        <f t="shared" si="99"/>
        <v>-14.8775894538606</v>
      </c>
      <c r="I1208" s="222">
        <v>9619.8</v>
      </c>
      <c r="J1208" s="234">
        <v>9619.8</v>
      </c>
      <c r="K1208" s="235">
        <v>0</v>
      </c>
      <c r="L1208" s="235">
        <v>0</v>
      </c>
      <c r="M1208" s="222">
        <f t="shared" si="101"/>
        <v>57.3400000000001</v>
      </c>
      <c r="N1208" s="223">
        <f t="shared" si="100"/>
        <v>0.599636495211485</v>
      </c>
      <c r="P1208" s="194"/>
    </row>
    <row r="1209" s="187" customFormat="1" ht="16.05" customHeight="1" spans="1:16">
      <c r="A1209" s="241">
        <v>2210202</v>
      </c>
      <c r="B1209" s="148" t="s">
        <v>1024</v>
      </c>
      <c r="C1209" s="222">
        <v>0</v>
      </c>
      <c r="D1209" s="222">
        <v>0</v>
      </c>
      <c r="E1209" s="222">
        <v>0</v>
      </c>
      <c r="F1209" s="223">
        <f t="shared" si="97"/>
        <v>0</v>
      </c>
      <c r="G1209" s="222">
        <f t="shared" si="98"/>
        <v>0</v>
      </c>
      <c r="H1209" s="223">
        <f t="shared" si="99"/>
        <v>0</v>
      </c>
      <c r="I1209" s="222">
        <v>0</v>
      </c>
      <c r="J1209" s="234">
        <v>0</v>
      </c>
      <c r="K1209" s="235">
        <v>0</v>
      </c>
      <c r="L1209" s="235">
        <v>0</v>
      </c>
      <c r="M1209" s="222">
        <f t="shared" si="101"/>
        <v>0</v>
      </c>
      <c r="N1209" s="223">
        <f t="shared" si="100"/>
        <v>0</v>
      </c>
      <c r="P1209" s="194"/>
    </row>
    <row r="1210" s="187" customFormat="1" ht="16.05" customHeight="1" spans="1:16">
      <c r="A1210" s="241">
        <v>2210203</v>
      </c>
      <c r="B1210" s="148" t="s">
        <v>1025</v>
      </c>
      <c r="C1210" s="222">
        <v>0</v>
      </c>
      <c r="D1210" s="222">
        <v>0</v>
      </c>
      <c r="E1210" s="222">
        <v>0</v>
      </c>
      <c r="F1210" s="223">
        <f t="shared" si="97"/>
        <v>0</v>
      </c>
      <c r="G1210" s="222">
        <f t="shared" si="98"/>
        <v>0</v>
      </c>
      <c r="H1210" s="223">
        <f t="shared" si="99"/>
        <v>0</v>
      </c>
      <c r="I1210" s="222">
        <v>0</v>
      </c>
      <c r="J1210" s="234">
        <v>0</v>
      </c>
      <c r="K1210" s="235">
        <v>0</v>
      </c>
      <c r="L1210" s="235">
        <v>0</v>
      </c>
      <c r="M1210" s="222">
        <f t="shared" si="101"/>
        <v>0</v>
      </c>
      <c r="N1210" s="223">
        <f t="shared" si="100"/>
        <v>0</v>
      </c>
      <c r="P1210" s="194"/>
    </row>
    <row r="1211" s="187" customFormat="1" ht="16.05" customHeight="1" spans="1:16">
      <c r="A1211" s="241">
        <v>22103</v>
      </c>
      <c r="B1211" s="219" t="s">
        <v>1026</v>
      </c>
      <c r="C1211" s="222">
        <v>0</v>
      </c>
      <c r="D1211" s="222">
        <v>0</v>
      </c>
      <c r="E1211" s="222">
        <v>0</v>
      </c>
      <c r="F1211" s="223">
        <f t="shared" si="97"/>
        <v>0</v>
      </c>
      <c r="G1211" s="222">
        <f t="shared" si="98"/>
        <v>0</v>
      </c>
      <c r="H1211" s="223">
        <f t="shared" si="99"/>
        <v>0</v>
      </c>
      <c r="I1211" s="222">
        <v>0</v>
      </c>
      <c r="J1211" s="234">
        <v>0</v>
      </c>
      <c r="K1211" s="235">
        <v>0</v>
      </c>
      <c r="L1211" s="235">
        <v>0</v>
      </c>
      <c r="M1211" s="222">
        <f t="shared" si="101"/>
        <v>0</v>
      </c>
      <c r="N1211" s="223">
        <f t="shared" si="100"/>
        <v>0</v>
      </c>
      <c r="P1211" s="194"/>
    </row>
    <row r="1212" s="187" customFormat="1" ht="16.05" customHeight="1" spans="1:16">
      <c r="A1212" s="241">
        <v>2210301</v>
      </c>
      <c r="B1212" s="148" t="s">
        <v>1027</v>
      </c>
      <c r="C1212" s="222">
        <v>0</v>
      </c>
      <c r="D1212" s="222">
        <v>0</v>
      </c>
      <c r="E1212" s="222">
        <v>0</v>
      </c>
      <c r="F1212" s="223">
        <f t="shared" si="97"/>
        <v>0</v>
      </c>
      <c r="G1212" s="222">
        <f t="shared" si="98"/>
        <v>0</v>
      </c>
      <c r="H1212" s="223">
        <f t="shared" si="99"/>
        <v>0</v>
      </c>
      <c r="I1212" s="222">
        <v>0</v>
      </c>
      <c r="J1212" s="234">
        <v>0</v>
      </c>
      <c r="K1212" s="235">
        <v>0</v>
      </c>
      <c r="L1212" s="235">
        <v>0</v>
      </c>
      <c r="M1212" s="222">
        <f t="shared" si="101"/>
        <v>0</v>
      </c>
      <c r="N1212" s="223">
        <f t="shared" si="100"/>
        <v>0</v>
      </c>
      <c r="P1212" s="194"/>
    </row>
    <row r="1213" s="187" customFormat="1" ht="16.05" customHeight="1" spans="1:16">
      <c r="A1213" s="241">
        <v>2210302</v>
      </c>
      <c r="B1213" s="148" t="s">
        <v>1028</v>
      </c>
      <c r="C1213" s="222">
        <v>0</v>
      </c>
      <c r="D1213" s="222">
        <v>0</v>
      </c>
      <c r="E1213" s="222">
        <v>0</v>
      </c>
      <c r="F1213" s="223">
        <f t="shared" si="97"/>
        <v>0</v>
      </c>
      <c r="G1213" s="222">
        <f t="shared" si="98"/>
        <v>0</v>
      </c>
      <c r="H1213" s="223">
        <f t="shared" si="99"/>
        <v>0</v>
      </c>
      <c r="I1213" s="222">
        <v>0</v>
      </c>
      <c r="J1213" s="234">
        <v>0</v>
      </c>
      <c r="K1213" s="235">
        <v>0</v>
      </c>
      <c r="L1213" s="235">
        <v>0</v>
      </c>
      <c r="M1213" s="222">
        <f t="shared" si="101"/>
        <v>0</v>
      </c>
      <c r="N1213" s="223">
        <f t="shared" si="100"/>
        <v>0</v>
      </c>
      <c r="P1213" s="194"/>
    </row>
    <row r="1214" s="188" customFormat="1" ht="16.05" customHeight="1" spans="1:16">
      <c r="A1214" s="241">
        <v>2210399</v>
      </c>
      <c r="B1214" s="148" t="s">
        <v>1029</v>
      </c>
      <c r="C1214" s="222">
        <v>0</v>
      </c>
      <c r="D1214" s="222">
        <v>0</v>
      </c>
      <c r="E1214" s="222">
        <v>0</v>
      </c>
      <c r="F1214" s="223">
        <f t="shared" si="97"/>
        <v>0</v>
      </c>
      <c r="G1214" s="222">
        <f t="shared" si="98"/>
        <v>0</v>
      </c>
      <c r="H1214" s="223">
        <f t="shared" si="99"/>
        <v>0</v>
      </c>
      <c r="I1214" s="222">
        <v>0</v>
      </c>
      <c r="J1214" s="234">
        <v>0</v>
      </c>
      <c r="K1214" s="235">
        <v>0</v>
      </c>
      <c r="L1214" s="235">
        <v>0</v>
      </c>
      <c r="M1214" s="222">
        <f t="shared" si="101"/>
        <v>0</v>
      </c>
      <c r="N1214" s="223">
        <f t="shared" si="100"/>
        <v>0</v>
      </c>
      <c r="O1214" s="187"/>
      <c r="P1214" s="194"/>
    </row>
    <row r="1215" s="188" customFormat="1" ht="16.05" customHeight="1" spans="1:16">
      <c r="A1215" s="241">
        <v>222</v>
      </c>
      <c r="B1215" s="219" t="s">
        <v>1030</v>
      </c>
      <c r="C1215" s="222">
        <v>271</v>
      </c>
      <c r="D1215" s="222">
        <v>672.39</v>
      </c>
      <c r="E1215" s="222">
        <v>657</v>
      </c>
      <c r="F1215" s="223">
        <f t="shared" si="97"/>
        <v>97.711149779146</v>
      </c>
      <c r="G1215" s="222">
        <f t="shared" si="98"/>
        <v>386</v>
      </c>
      <c r="H1215" s="223">
        <f t="shared" si="99"/>
        <v>142.435424354244</v>
      </c>
      <c r="I1215" s="222">
        <v>961.78</v>
      </c>
      <c r="J1215" s="234">
        <v>138.09</v>
      </c>
      <c r="K1215" s="235">
        <v>273.69</v>
      </c>
      <c r="L1215" s="235">
        <v>550</v>
      </c>
      <c r="M1215" s="222">
        <f t="shared" si="101"/>
        <v>289.39</v>
      </c>
      <c r="N1215" s="223">
        <f t="shared" si="100"/>
        <v>43.039010098306</v>
      </c>
      <c r="O1215" s="187"/>
      <c r="P1215" s="194"/>
    </row>
    <row r="1216" s="188" customFormat="1" ht="16.05" customHeight="1" spans="1:16">
      <c r="A1216" s="241">
        <v>22201</v>
      </c>
      <c r="B1216" s="219" t="s">
        <v>1031</v>
      </c>
      <c r="C1216" s="222">
        <v>198</v>
      </c>
      <c r="D1216" s="222">
        <v>195.39</v>
      </c>
      <c r="E1216" s="222">
        <v>197</v>
      </c>
      <c r="F1216" s="223">
        <f t="shared" si="97"/>
        <v>100.823993039562</v>
      </c>
      <c r="G1216" s="222">
        <f t="shared" si="98"/>
        <v>-1</v>
      </c>
      <c r="H1216" s="223">
        <f t="shared" si="99"/>
        <v>-0.505050505050505</v>
      </c>
      <c r="I1216" s="222">
        <v>141.78</v>
      </c>
      <c r="J1216" s="234">
        <v>138.09</v>
      </c>
      <c r="K1216" s="235">
        <v>3.69</v>
      </c>
      <c r="L1216" s="235">
        <v>0</v>
      </c>
      <c r="M1216" s="222">
        <f t="shared" si="101"/>
        <v>-53.61</v>
      </c>
      <c r="N1216" s="223">
        <f t="shared" si="100"/>
        <v>-27.4374328266544</v>
      </c>
      <c r="O1216" s="187"/>
      <c r="P1216" s="194"/>
    </row>
    <row r="1217" s="188" customFormat="1" ht="16.05" customHeight="1" spans="1:16">
      <c r="A1217" s="241">
        <v>2220101</v>
      </c>
      <c r="B1217" s="148" t="s">
        <v>101</v>
      </c>
      <c r="C1217" s="222">
        <v>1</v>
      </c>
      <c r="D1217" s="222">
        <v>0</v>
      </c>
      <c r="E1217" s="222">
        <v>0</v>
      </c>
      <c r="F1217" s="223">
        <f t="shared" si="97"/>
        <v>0</v>
      </c>
      <c r="G1217" s="222">
        <f t="shared" si="98"/>
        <v>-1</v>
      </c>
      <c r="H1217" s="223">
        <f t="shared" si="99"/>
        <v>-100</v>
      </c>
      <c r="I1217" s="222">
        <v>0</v>
      </c>
      <c r="J1217" s="234">
        <v>0</v>
      </c>
      <c r="K1217" s="235">
        <v>0</v>
      </c>
      <c r="L1217" s="235">
        <v>0</v>
      </c>
      <c r="M1217" s="222">
        <f t="shared" si="101"/>
        <v>0</v>
      </c>
      <c r="N1217" s="223">
        <f t="shared" si="100"/>
        <v>0</v>
      </c>
      <c r="O1217" s="187"/>
      <c r="P1217" s="194"/>
    </row>
    <row r="1218" s="188" customFormat="1" ht="16.05" customHeight="1" spans="1:16">
      <c r="A1218" s="241">
        <v>2220102</v>
      </c>
      <c r="B1218" s="148" t="s">
        <v>102</v>
      </c>
      <c r="C1218" s="222">
        <v>0</v>
      </c>
      <c r="D1218" s="222">
        <v>0</v>
      </c>
      <c r="E1218" s="222">
        <v>0</v>
      </c>
      <c r="F1218" s="223">
        <f t="shared" si="97"/>
        <v>0</v>
      </c>
      <c r="G1218" s="222">
        <f t="shared" si="98"/>
        <v>0</v>
      </c>
      <c r="H1218" s="223">
        <f t="shared" si="99"/>
        <v>0</v>
      </c>
      <c r="I1218" s="222">
        <v>0</v>
      </c>
      <c r="J1218" s="234">
        <v>0</v>
      </c>
      <c r="K1218" s="235">
        <v>0</v>
      </c>
      <c r="L1218" s="235">
        <v>0</v>
      </c>
      <c r="M1218" s="222">
        <f t="shared" si="101"/>
        <v>0</v>
      </c>
      <c r="N1218" s="223">
        <f t="shared" si="100"/>
        <v>0</v>
      </c>
      <c r="O1218" s="187"/>
      <c r="P1218" s="194"/>
    </row>
    <row r="1219" s="188" customFormat="1" ht="16.05" customHeight="1" spans="1:16">
      <c r="A1219" s="241">
        <v>2220103</v>
      </c>
      <c r="B1219" s="148" t="s">
        <v>103</v>
      </c>
      <c r="C1219" s="222">
        <v>0</v>
      </c>
      <c r="D1219" s="222">
        <v>0</v>
      </c>
      <c r="E1219" s="222">
        <v>0</v>
      </c>
      <c r="F1219" s="223">
        <f t="shared" si="97"/>
        <v>0</v>
      </c>
      <c r="G1219" s="222">
        <f t="shared" si="98"/>
        <v>0</v>
      </c>
      <c r="H1219" s="223">
        <f t="shared" si="99"/>
        <v>0</v>
      </c>
      <c r="I1219" s="222">
        <v>0</v>
      </c>
      <c r="J1219" s="234">
        <v>0</v>
      </c>
      <c r="K1219" s="235">
        <v>0</v>
      </c>
      <c r="L1219" s="235">
        <v>0</v>
      </c>
      <c r="M1219" s="222">
        <f t="shared" si="101"/>
        <v>0</v>
      </c>
      <c r="N1219" s="223">
        <f t="shared" si="100"/>
        <v>0</v>
      </c>
      <c r="O1219" s="187"/>
      <c r="P1219" s="194"/>
    </row>
    <row r="1220" s="187" customFormat="1" ht="16.05" customHeight="1" spans="1:16">
      <c r="A1220" s="241">
        <v>2220104</v>
      </c>
      <c r="B1220" s="148" t="s">
        <v>1032</v>
      </c>
      <c r="C1220" s="222">
        <v>0</v>
      </c>
      <c r="D1220" s="222">
        <v>0</v>
      </c>
      <c r="E1220" s="222">
        <v>0</v>
      </c>
      <c r="F1220" s="223">
        <f t="shared" ref="F1220:F1283" si="102">IFERROR((E1220/D1220*100),0)</f>
        <v>0</v>
      </c>
      <c r="G1220" s="222">
        <f t="shared" ref="G1220:G1283" si="103">E1220-C1220</f>
        <v>0</v>
      </c>
      <c r="H1220" s="223">
        <f t="shared" si="99"/>
        <v>0</v>
      </c>
      <c r="I1220" s="222">
        <v>0</v>
      </c>
      <c r="J1220" s="234">
        <v>0</v>
      </c>
      <c r="K1220" s="235">
        <v>0</v>
      </c>
      <c r="L1220" s="235">
        <v>0</v>
      </c>
      <c r="M1220" s="222">
        <f t="shared" si="101"/>
        <v>0</v>
      </c>
      <c r="N1220" s="223">
        <f t="shared" si="100"/>
        <v>0</v>
      </c>
      <c r="P1220" s="194"/>
    </row>
    <row r="1221" s="187" customFormat="1" ht="16.05" customHeight="1" spans="1:16">
      <c r="A1221" s="241">
        <v>2220105</v>
      </c>
      <c r="B1221" s="148" t="s">
        <v>1033</v>
      </c>
      <c r="C1221" s="222">
        <v>0</v>
      </c>
      <c r="D1221" s="222">
        <v>0</v>
      </c>
      <c r="E1221" s="222">
        <v>0</v>
      </c>
      <c r="F1221" s="223">
        <f t="shared" si="102"/>
        <v>0</v>
      </c>
      <c r="G1221" s="222">
        <f t="shared" si="103"/>
        <v>0</v>
      </c>
      <c r="H1221" s="223">
        <f t="shared" ref="H1221:H1284" si="104">IFERROR((G1221/C1221*100),0)</f>
        <v>0</v>
      </c>
      <c r="I1221" s="222">
        <v>0</v>
      </c>
      <c r="J1221" s="234">
        <v>0</v>
      </c>
      <c r="K1221" s="235">
        <v>0</v>
      </c>
      <c r="L1221" s="235">
        <v>0</v>
      </c>
      <c r="M1221" s="222">
        <f t="shared" si="101"/>
        <v>0</v>
      </c>
      <c r="N1221" s="223">
        <f t="shared" ref="N1221:N1284" si="105">IFERROR((M1221/D1221*100),0)</f>
        <v>0</v>
      </c>
      <c r="P1221" s="194"/>
    </row>
    <row r="1222" s="187" customFormat="1" ht="16.05" customHeight="1" spans="1:16">
      <c r="A1222" s="241">
        <v>2220106</v>
      </c>
      <c r="B1222" s="148" t="s">
        <v>1034</v>
      </c>
      <c r="C1222" s="222">
        <v>45</v>
      </c>
      <c r="D1222" s="222">
        <v>10</v>
      </c>
      <c r="E1222" s="222">
        <v>6</v>
      </c>
      <c r="F1222" s="223">
        <f t="shared" si="102"/>
        <v>60</v>
      </c>
      <c r="G1222" s="222">
        <f t="shared" si="103"/>
        <v>-39</v>
      </c>
      <c r="H1222" s="223">
        <f t="shared" si="104"/>
        <v>-86.6666666666667</v>
      </c>
      <c r="I1222" s="222">
        <v>3.69</v>
      </c>
      <c r="J1222" s="234">
        <v>0</v>
      </c>
      <c r="K1222" s="235">
        <v>3.69</v>
      </c>
      <c r="L1222" s="235">
        <v>0</v>
      </c>
      <c r="M1222" s="222">
        <f t="shared" si="101"/>
        <v>-6.31</v>
      </c>
      <c r="N1222" s="223">
        <f t="shared" si="105"/>
        <v>-63.1</v>
      </c>
      <c r="P1222" s="194"/>
    </row>
    <row r="1223" s="187" customFormat="1" ht="16.05" customHeight="1" spans="1:16">
      <c r="A1223" s="241">
        <v>2220107</v>
      </c>
      <c r="B1223" s="148" t="s">
        <v>1035</v>
      </c>
      <c r="C1223" s="222">
        <v>0</v>
      </c>
      <c r="D1223" s="222">
        <v>0</v>
      </c>
      <c r="E1223" s="222">
        <v>0</v>
      </c>
      <c r="F1223" s="223">
        <f t="shared" si="102"/>
        <v>0</v>
      </c>
      <c r="G1223" s="222">
        <f t="shared" si="103"/>
        <v>0</v>
      </c>
      <c r="H1223" s="223">
        <f t="shared" si="104"/>
        <v>0</v>
      </c>
      <c r="I1223" s="222">
        <v>0</v>
      </c>
      <c r="J1223" s="234">
        <v>0</v>
      </c>
      <c r="K1223" s="235">
        <v>0</v>
      </c>
      <c r="L1223" s="235">
        <v>0</v>
      </c>
      <c r="M1223" s="222">
        <f t="shared" si="101"/>
        <v>0</v>
      </c>
      <c r="N1223" s="223">
        <f t="shared" si="105"/>
        <v>0</v>
      </c>
      <c r="P1223" s="194"/>
    </row>
    <row r="1224" s="187" customFormat="1" ht="16.05" customHeight="1" spans="1:16">
      <c r="A1224" s="241">
        <v>2220112</v>
      </c>
      <c r="B1224" s="148" t="s">
        <v>1036</v>
      </c>
      <c r="C1224" s="222">
        <v>0</v>
      </c>
      <c r="D1224" s="222">
        <v>0</v>
      </c>
      <c r="E1224" s="222">
        <v>0</v>
      </c>
      <c r="F1224" s="223">
        <f t="shared" si="102"/>
        <v>0</v>
      </c>
      <c r="G1224" s="222">
        <f t="shared" si="103"/>
        <v>0</v>
      </c>
      <c r="H1224" s="223">
        <f t="shared" si="104"/>
        <v>0</v>
      </c>
      <c r="I1224" s="222">
        <v>0</v>
      </c>
      <c r="J1224" s="234">
        <v>0</v>
      </c>
      <c r="K1224" s="235">
        <v>0</v>
      </c>
      <c r="L1224" s="235">
        <v>0</v>
      </c>
      <c r="M1224" s="222">
        <f t="shared" si="101"/>
        <v>0</v>
      </c>
      <c r="N1224" s="223">
        <f t="shared" si="105"/>
        <v>0</v>
      </c>
      <c r="P1224" s="194"/>
    </row>
    <row r="1225" s="187" customFormat="1" ht="16.05" customHeight="1" spans="1:16">
      <c r="A1225" s="241">
        <v>2220113</v>
      </c>
      <c r="B1225" s="148" t="s">
        <v>1037</v>
      </c>
      <c r="C1225" s="222">
        <v>0</v>
      </c>
      <c r="D1225" s="222">
        <v>0</v>
      </c>
      <c r="E1225" s="222">
        <v>0</v>
      </c>
      <c r="F1225" s="223">
        <f t="shared" si="102"/>
        <v>0</v>
      </c>
      <c r="G1225" s="222">
        <f t="shared" si="103"/>
        <v>0</v>
      </c>
      <c r="H1225" s="223">
        <f t="shared" si="104"/>
        <v>0</v>
      </c>
      <c r="I1225" s="222">
        <v>0</v>
      </c>
      <c r="J1225" s="234">
        <v>0</v>
      </c>
      <c r="K1225" s="235">
        <v>0</v>
      </c>
      <c r="L1225" s="235">
        <v>0</v>
      </c>
      <c r="M1225" s="222">
        <f t="shared" si="101"/>
        <v>0</v>
      </c>
      <c r="N1225" s="223">
        <f t="shared" si="105"/>
        <v>0</v>
      </c>
      <c r="P1225" s="194"/>
    </row>
    <row r="1226" s="188" customFormat="1" ht="16.05" customHeight="1" spans="1:16">
      <c r="A1226" s="241">
        <v>2220114</v>
      </c>
      <c r="B1226" s="148" t="s">
        <v>1038</v>
      </c>
      <c r="C1226" s="222">
        <v>0</v>
      </c>
      <c r="D1226" s="222">
        <v>0</v>
      </c>
      <c r="E1226" s="222">
        <v>0</v>
      </c>
      <c r="F1226" s="223">
        <f t="shared" si="102"/>
        <v>0</v>
      </c>
      <c r="G1226" s="222">
        <f t="shared" si="103"/>
        <v>0</v>
      </c>
      <c r="H1226" s="223">
        <f t="shared" si="104"/>
        <v>0</v>
      </c>
      <c r="I1226" s="222">
        <v>0</v>
      </c>
      <c r="J1226" s="234">
        <v>0</v>
      </c>
      <c r="K1226" s="235">
        <v>0</v>
      </c>
      <c r="L1226" s="235">
        <v>0</v>
      </c>
      <c r="M1226" s="222">
        <f t="shared" si="101"/>
        <v>0</v>
      </c>
      <c r="N1226" s="223">
        <f t="shared" si="105"/>
        <v>0</v>
      </c>
      <c r="O1226" s="187"/>
      <c r="P1226" s="194"/>
    </row>
    <row r="1227" s="187" customFormat="1" ht="16.05" customHeight="1" spans="1:16">
      <c r="A1227" s="241">
        <v>2220115</v>
      </c>
      <c r="B1227" s="148" t="s">
        <v>1039</v>
      </c>
      <c r="C1227" s="222">
        <v>0</v>
      </c>
      <c r="D1227" s="222">
        <v>0</v>
      </c>
      <c r="E1227" s="222">
        <v>0</v>
      </c>
      <c r="F1227" s="223">
        <f t="shared" si="102"/>
        <v>0</v>
      </c>
      <c r="G1227" s="222">
        <f t="shared" si="103"/>
        <v>0</v>
      </c>
      <c r="H1227" s="223">
        <f t="shared" si="104"/>
        <v>0</v>
      </c>
      <c r="I1227" s="222">
        <v>0</v>
      </c>
      <c r="J1227" s="234">
        <v>0</v>
      </c>
      <c r="K1227" s="235">
        <v>0</v>
      </c>
      <c r="L1227" s="235">
        <v>0</v>
      </c>
      <c r="M1227" s="222">
        <f t="shared" si="101"/>
        <v>0</v>
      </c>
      <c r="N1227" s="223">
        <f t="shared" si="105"/>
        <v>0</v>
      </c>
      <c r="P1227" s="194"/>
    </row>
    <row r="1228" s="187" customFormat="1" ht="16.05" customHeight="1" spans="1:16">
      <c r="A1228" s="241">
        <v>2220118</v>
      </c>
      <c r="B1228" s="148" t="s">
        <v>1040</v>
      </c>
      <c r="C1228" s="222">
        <v>0</v>
      </c>
      <c r="D1228" s="222">
        <v>0</v>
      </c>
      <c r="E1228" s="222">
        <v>0</v>
      </c>
      <c r="F1228" s="223">
        <f t="shared" si="102"/>
        <v>0</v>
      </c>
      <c r="G1228" s="222">
        <f t="shared" si="103"/>
        <v>0</v>
      </c>
      <c r="H1228" s="223">
        <f t="shared" si="104"/>
        <v>0</v>
      </c>
      <c r="I1228" s="222">
        <v>0</v>
      </c>
      <c r="J1228" s="234">
        <v>0</v>
      </c>
      <c r="K1228" s="235">
        <v>0</v>
      </c>
      <c r="L1228" s="235">
        <v>0</v>
      </c>
      <c r="M1228" s="222">
        <f t="shared" si="101"/>
        <v>0</v>
      </c>
      <c r="N1228" s="223">
        <f t="shared" si="105"/>
        <v>0</v>
      </c>
      <c r="P1228" s="194"/>
    </row>
    <row r="1229" s="187" customFormat="1" ht="16.05" customHeight="1" spans="1:16">
      <c r="A1229" s="241">
        <v>2220119</v>
      </c>
      <c r="B1229" s="148" t="s">
        <v>1041</v>
      </c>
      <c r="C1229" s="222">
        <v>0</v>
      </c>
      <c r="D1229" s="222">
        <v>0</v>
      </c>
      <c r="E1229" s="222">
        <v>0</v>
      </c>
      <c r="F1229" s="223">
        <f t="shared" si="102"/>
        <v>0</v>
      </c>
      <c r="G1229" s="222">
        <f t="shared" si="103"/>
        <v>0</v>
      </c>
      <c r="H1229" s="223">
        <f t="shared" si="104"/>
        <v>0</v>
      </c>
      <c r="I1229" s="222">
        <v>0</v>
      </c>
      <c r="J1229" s="234">
        <v>0</v>
      </c>
      <c r="K1229" s="235">
        <v>0</v>
      </c>
      <c r="L1229" s="235">
        <v>0</v>
      </c>
      <c r="M1229" s="222">
        <f t="shared" si="101"/>
        <v>0</v>
      </c>
      <c r="N1229" s="223">
        <f t="shared" si="105"/>
        <v>0</v>
      </c>
      <c r="P1229" s="194"/>
    </row>
    <row r="1230" s="187" customFormat="1" ht="16.05" customHeight="1" spans="1:16">
      <c r="A1230" s="241">
        <v>2220120</v>
      </c>
      <c r="B1230" s="148" t="s">
        <v>1042</v>
      </c>
      <c r="C1230" s="222">
        <v>0</v>
      </c>
      <c r="D1230" s="222">
        <v>0</v>
      </c>
      <c r="E1230" s="222">
        <v>0</v>
      </c>
      <c r="F1230" s="223">
        <f t="shared" si="102"/>
        <v>0</v>
      </c>
      <c r="G1230" s="222">
        <f t="shared" si="103"/>
        <v>0</v>
      </c>
      <c r="H1230" s="223">
        <f t="shared" si="104"/>
        <v>0</v>
      </c>
      <c r="I1230" s="222">
        <v>0</v>
      </c>
      <c r="J1230" s="234">
        <v>0</v>
      </c>
      <c r="K1230" s="235">
        <v>0</v>
      </c>
      <c r="L1230" s="235">
        <v>0</v>
      </c>
      <c r="M1230" s="222">
        <f t="shared" si="101"/>
        <v>0</v>
      </c>
      <c r="N1230" s="223">
        <f t="shared" si="105"/>
        <v>0</v>
      </c>
      <c r="P1230" s="194"/>
    </row>
    <row r="1231" s="187" customFormat="1" ht="16.05" customHeight="1" spans="1:16">
      <c r="A1231" s="241">
        <v>2220121</v>
      </c>
      <c r="B1231" s="148" t="s">
        <v>1043</v>
      </c>
      <c r="C1231" s="222">
        <v>0</v>
      </c>
      <c r="D1231" s="222">
        <v>0</v>
      </c>
      <c r="E1231" s="222">
        <v>0</v>
      </c>
      <c r="F1231" s="223">
        <f t="shared" si="102"/>
        <v>0</v>
      </c>
      <c r="G1231" s="222">
        <f t="shared" si="103"/>
        <v>0</v>
      </c>
      <c r="H1231" s="223">
        <f t="shared" si="104"/>
        <v>0</v>
      </c>
      <c r="I1231" s="222">
        <v>0</v>
      </c>
      <c r="J1231" s="234">
        <v>0</v>
      </c>
      <c r="K1231" s="235">
        <v>0</v>
      </c>
      <c r="L1231" s="235">
        <v>0</v>
      </c>
      <c r="M1231" s="222">
        <f t="shared" si="101"/>
        <v>0</v>
      </c>
      <c r="N1231" s="223">
        <f t="shared" si="105"/>
        <v>0</v>
      </c>
      <c r="P1231" s="194"/>
    </row>
    <row r="1232" s="187" customFormat="1" ht="16.05" customHeight="1" spans="1:16">
      <c r="A1232" s="241">
        <v>2220150</v>
      </c>
      <c r="B1232" s="148" t="s">
        <v>110</v>
      </c>
      <c r="C1232" s="222">
        <v>52</v>
      </c>
      <c r="D1232" s="222">
        <v>36.1</v>
      </c>
      <c r="E1232" s="222">
        <v>42</v>
      </c>
      <c r="F1232" s="223">
        <f t="shared" si="102"/>
        <v>116.343490304709</v>
      </c>
      <c r="G1232" s="222">
        <f t="shared" si="103"/>
        <v>-10</v>
      </c>
      <c r="H1232" s="223">
        <f t="shared" si="104"/>
        <v>-19.2307692307692</v>
      </c>
      <c r="I1232" s="222">
        <v>38.09</v>
      </c>
      <c r="J1232" s="234">
        <v>38.09</v>
      </c>
      <c r="K1232" s="235">
        <v>0</v>
      </c>
      <c r="L1232" s="235">
        <v>0</v>
      </c>
      <c r="M1232" s="222">
        <f t="shared" si="101"/>
        <v>1.99</v>
      </c>
      <c r="N1232" s="223">
        <f t="shared" si="105"/>
        <v>5.51246537396122</v>
      </c>
      <c r="P1232" s="194"/>
    </row>
    <row r="1233" s="187" customFormat="1" ht="16.05" customHeight="1" spans="1:16">
      <c r="A1233" s="241">
        <v>2220199</v>
      </c>
      <c r="B1233" s="148" t="s">
        <v>1044</v>
      </c>
      <c r="C1233" s="222">
        <v>100</v>
      </c>
      <c r="D1233" s="222">
        <v>149.29</v>
      </c>
      <c r="E1233" s="222">
        <v>149</v>
      </c>
      <c r="F1233" s="223">
        <f t="shared" si="102"/>
        <v>99.8057472034296</v>
      </c>
      <c r="G1233" s="222">
        <f t="shared" si="103"/>
        <v>49</v>
      </c>
      <c r="H1233" s="223">
        <f t="shared" si="104"/>
        <v>49</v>
      </c>
      <c r="I1233" s="222">
        <v>100</v>
      </c>
      <c r="J1233" s="234">
        <v>100</v>
      </c>
      <c r="K1233" s="235">
        <v>0</v>
      </c>
      <c r="L1233" s="235">
        <v>0</v>
      </c>
      <c r="M1233" s="222">
        <f t="shared" si="101"/>
        <v>-49.29</v>
      </c>
      <c r="N1233" s="223">
        <f t="shared" si="105"/>
        <v>-33.0162770446781</v>
      </c>
      <c r="P1233" s="194"/>
    </row>
    <row r="1234" s="187" customFormat="1" ht="16.05" customHeight="1" spans="1:16">
      <c r="A1234" s="241">
        <v>22203</v>
      </c>
      <c r="B1234" s="219" t="s">
        <v>1045</v>
      </c>
      <c r="C1234" s="222">
        <v>0</v>
      </c>
      <c r="D1234" s="222">
        <v>0</v>
      </c>
      <c r="E1234" s="222">
        <v>0</v>
      </c>
      <c r="F1234" s="223">
        <f t="shared" si="102"/>
        <v>0</v>
      </c>
      <c r="G1234" s="222">
        <f t="shared" si="103"/>
        <v>0</v>
      </c>
      <c r="H1234" s="223">
        <f t="shared" si="104"/>
        <v>0</v>
      </c>
      <c r="I1234" s="222">
        <v>0</v>
      </c>
      <c r="J1234" s="234">
        <v>0</v>
      </c>
      <c r="K1234" s="235">
        <v>0</v>
      </c>
      <c r="L1234" s="235">
        <v>0</v>
      </c>
      <c r="M1234" s="222">
        <f t="shared" si="101"/>
        <v>0</v>
      </c>
      <c r="N1234" s="223">
        <f t="shared" si="105"/>
        <v>0</v>
      </c>
      <c r="P1234" s="194"/>
    </row>
    <row r="1235" s="187" customFormat="1" ht="16.05" customHeight="1" spans="1:16">
      <c r="A1235" s="241">
        <v>2220301</v>
      </c>
      <c r="B1235" s="148" t="s">
        <v>1046</v>
      </c>
      <c r="C1235" s="222">
        <v>0</v>
      </c>
      <c r="D1235" s="222">
        <v>0</v>
      </c>
      <c r="E1235" s="222">
        <v>0</v>
      </c>
      <c r="F1235" s="223">
        <f t="shared" si="102"/>
        <v>0</v>
      </c>
      <c r="G1235" s="222">
        <f t="shared" si="103"/>
        <v>0</v>
      </c>
      <c r="H1235" s="223">
        <f t="shared" si="104"/>
        <v>0</v>
      </c>
      <c r="I1235" s="222">
        <v>0</v>
      </c>
      <c r="J1235" s="234">
        <v>0</v>
      </c>
      <c r="K1235" s="235">
        <v>0</v>
      </c>
      <c r="L1235" s="235">
        <v>0</v>
      </c>
      <c r="M1235" s="222">
        <f t="shared" si="101"/>
        <v>0</v>
      </c>
      <c r="N1235" s="223">
        <f t="shared" si="105"/>
        <v>0</v>
      </c>
      <c r="P1235" s="194"/>
    </row>
    <row r="1236" s="187" customFormat="1" ht="16.05" customHeight="1" spans="1:16">
      <c r="A1236" s="241">
        <v>2220303</v>
      </c>
      <c r="B1236" s="148" t="s">
        <v>1047</v>
      </c>
      <c r="C1236" s="222">
        <v>0</v>
      </c>
      <c r="D1236" s="222">
        <v>0</v>
      </c>
      <c r="E1236" s="222">
        <v>0</v>
      </c>
      <c r="F1236" s="223">
        <f t="shared" si="102"/>
        <v>0</v>
      </c>
      <c r="G1236" s="222">
        <f t="shared" si="103"/>
        <v>0</v>
      </c>
      <c r="H1236" s="223">
        <f t="shared" si="104"/>
        <v>0</v>
      </c>
      <c r="I1236" s="222">
        <v>0</v>
      </c>
      <c r="J1236" s="234">
        <v>0</v>
      </c>
      <c r="K1236" s="235">
        <v>0</v>
      </c>
      <c r="L1236" s="235">
        <v>0</v>
      </c>
      <c r="M1236" s="222">
        <f t="shared" si="101"/>
        <v>0</v>
      </c>
      <c r="N1236" s="223">
        <f t="shared" si="105"/>
        <v>0</v>
      </c>
      <c r="P1236" s="194"/>
    </row>
    <row r="1237" s="187" customFormat="1" ht="16.05" customHeight="1" spans="1:16">
      <c r="A1237" s="241">
        <v>2220304</v>
      </c>
      <c r="B1237" s="148" t="s">
        <v>1048</v>
      </c>
      <c r="C1237" s="222">
        <v>0</v>
      </c>
      <c r="D1237" s="222">
        <v>0</v>
      </c>
      <c r="E1237" s="222">
        <v>0</v>
      </c>
      <c r="F1237" s="223">
        <f t="shared" si="102"/>
        <v>0</v>
      </c>
      <c r="G1237" s="222">
        <f t="shared" si="103"/>
        <v>0</v>
      </c>
      <c r="H1237" s="223">
        <f t="shared" si="104"/>
        <v>0</v>
      </c>
      <c r="I1237" s="222">
        <v>0</v>
      </c>
      <c r="J1237" s="234">
        <v>0</v>
      </c>
      <c r="K1237" s="235">
        <v>0</v>
      </c>
      <c r="L1237" s="235">
        <v>0</v>
      </c>
      <c r="M1237" s="222">
        <f t="shared" si="101"/>
        <v>0</v>
      </c>
      <c r="N1237" s="223">
        <f t="shared" si="105"/>
        <v>0</v>
      </c>
      <c r="P1237" s="194"/>
    </row>
    <row r="1238" s="187" customFormat="1" ht="16.05" customHeight="1" spans="1:16">
      <c r="A1238" s="241">
        <v>2220305</v>
      </c>
      <c r="B1238" s="148" t="s">
        <v>1049</v>
      </c>
      <c r="C1238" s="222">
        <v>0</v>
      </c>
      <c r="D1238" s="222">
        <v>0</v>
      </c>
      <c r="E1238" s="222">
        <v>0</v>
      </c>
      <c r="F1238" s="223">
        <f t="shared" si="102"/>
        <v>0</v>
      </c>
      <c r="G1238" s="222">
        <f t="shared" si="103"/>
        <v>0</v>
      </c>
      <c r="H1238" s="223">
        <f t="shared" si="104"/>
        <v>0</v>
      </c>
      <c r="I1238" s="222">
        <v>0</v>
      </c>
      <c r="J1238" s="234">
        <v>0</v>
      </c>
      <c r="K1238" s="235">
        <v>0</v>
      </c>
      <c r="L1238" s="235">
        <v>0</v>
      </c>
      <c r="M1238" s="222">
        <f t="shared" si="101"/>
        <v>0</v>
      </c>
      <c r="N1238" s="223">
        <f t="shared" si="105"/>
        <v>0</v>
      </c>
      <c r="P1238" s="194"/>
    </row>
    <row r="1239" s="187" customFormat="1" ht="16.05" customHeight="1" spans="1:16">
      <c r="A1239" s="241">
        <v>2220399</v>
      </c>
      <c r="B1239" s="148" t="s">
        <v>1050</v>
      </c>
      <c r="C1239" s="222">
        <v>0</v>
      </c>
      <c r="D1239" s="222">
        <v>0</v>
      </c>
      <c r="E1239" s="222">
        <v>0</v>
      </c>
      <c r="F1239" s="223">
        <f t="shared" si="102"/>
        <v>0</v>
      </c>
      <c r="G1239" s="222">
        <f t="shared" si="103"/>
        <v>0</v>
      </c>
      <c r="H1239" s="223">
        <f t="shared" si="104"/>
        <v>0</v>
      </c>
      <c r="I1239" s="222">
        <v>0</v>
      </c>
      <c r="J1239" s="234">
        <v>0</v>
      </c>
      <c r="K1239" s="235">
        <v>0</v>
      </c>
      <c r="L1239" s="235">
        <v>0</v>
      </c>
      <c r="M1239" s="222">
        <f t="shared" si="101"/>
        <v>0</v>
      </c>
      <c r="N1239" s="223">
        <f t="shared" si="105"/>
        <v>0</v>
      </c>
      <c r="P1239" s="194"/>
    </row>
    <row r="1240" s="187" customFormat="1" ht="16.05" customHeight="1" spans="1:16">
      <c r="A1240" s="241">
        <v>22204</v>
      </c>
      <c r="B1240" s="219" t="s">
        <v>1051</v>
      </c>
      <c r="C1240" s="222">
        <v>73</v>
      </c>
      <c r="D1240" s="222">
        <v>477</v>
      </c>
      <c r="E1240" s="222">
        <v>460</v>
      </c>
      <c r="F1240" s="223">
        <f t="shared" si="102"/>
        <v>96.4360587002096</v>
      </c>
      <c r="G1240" s="222">
        <f t="shared" si="103"/>
        <v>387</v>
      </c>
      <c r="H1240" s="223">
        <f t="shared" si="104"/>
        <v>530.13698630137</v>
      </c>
      <c r="I1240" s="222">
        <v>820</v>
      </c>
      <c r="J1240" s="234">
        <v>0</v>
      </c>
      <c r="K1240" s="235">
        <v>270</v>
      </c>
      <c r="L1240" s="235">
        <v>550</v>
      </c>
      <c r="M1240" s="222">
        <f t="shared" si="101"/>
        <v>343</v>
      </c>
      <c r="N1240" s="223">
        <f t="shared" si="105"/>
        <v>71.9077568134172</v>
      </c>
      <c r="P1240" s="194"/>
    </row>
    <row r="1241" s="187" customFormat="1" ht="16.05" customHeight="1" spans="1:16">
      <c r="A1241" s="241">
        <v>2220401</v>
      </c>
      <c r="B1241" s="148" t="s">
        <v>1052</v>
      </c>
      <c r="C1241" s="222">
        <v>0</v>
      </c>
      <c r="D1241" s="222">
        <v>0</v>
      </c>
      <c r="E1241" s="222">
        <v>0</v>
      </c>
      <c r="F1241" s="223">
        <f t="shared" si="102"/>
        <v>0</v>
      </c>
      <c r="G1241" s="222">
        <f t="shared" si="103"/>
        <v>0</v>
      </c>
      <c r="H1241" s="223">
        <f t="shared" si="104"/>
        <v>0</v>
      </c>
      <c r="I1241" s="222">
        <v>0</v>
      </c>
      <c r="J1241" s="234">
        <v>0</v>
      </c>
      <c r="K1241" s="235">
        <v>0</v>
      </c>
      <c r="L1241" s="235">
        <v>0</v>
      </c>
      <c r="M1241" s="222">
        <f t="shared" si="101"/>
        <v>0</v>
      </c>
      <c r="N1241" s="223">
        <f t="shared" si="105"/>
        <v>0</v>
      </c>
      <c r="P1241" s="194"/>
    </row>
    <row r="1242" s="187" customFormat="1" ht="16.05" customHeight="1" spans="1:16">
      <c r="A1242" s="241">
        <v>2220402</v>
      </c>
      <c r="B1242" s="148" t="s">
        <v>1053</v>
      </c>
      <c r="C1242" s="222">
        <v>0</v>
      </c>
      <c r="D1242" s="222">
        <v>0</v>
      </c>
      <c r="E1242" s="222">
        <v>0</v>
      </c>
      <c r="F1242" s="223">
        <f t="shared" si="102"/>
        <v>0</v>
      </c>
      <c r="G1242" s="222">
        <f t="shared" si="103"/>
        <v>0</v>
      </c>
      <c r="H1242" s="223">
        <f t="shared" si="104"/>
        <v>0</v>
      </c>
      <c r="I1242" s="222">
        <v>0</v>
      </c>
      <c r="J1242" s="234">
        <v>0</v>
      </c>
      <c r="K1242" s="235">
        <v>0</v>
      </c>
      <c r="L1242" s="235">
        <v>0</v>
      </c>
      <c r="M1242" s="222">
        <f t="shared" si="101"/>
        <v>0</v>
      </c>
      <c r="N1242" s="223">
        <f t="shared" si="105"/>
        <v>0</v>
      </c>
      <c r="P1242" s="194"/>
    </row>
    <row r="1243" s="187" customFormat="1" ht="16.05" customHeight="1" spans="1:16">
      <c r="A1243" s="241">
        <v>2220403</v>
      </c>
      <c r="B1243" s="148" t="s">
        <v>1054</v>
      </c>
      <c r="C1243" s="222">
        <v>73</v>
      </c>
      <c r="D1243" s="222">
        <v>477</v>
      </c>
      <c r="E1243" s="222">
        <v>460</v>
      </c>
      <c r="F1243" s="223">
        <f t="shared" si="102"/>
        <v>96.4360587002096</v>
      </c>
      <c r="G1243" s="222">
        <f t="shared" si="103"/>
        <v>387</v>
      </c>
      <c r="H1243" s="223">
        <f t="shared" si="104"/>
        <v>530.13698630137</v>
      </c>
      <c r="I1243" s="222">
        <v>820</v>
      </c>
      <c r="J1243" s="234">
        <v>0</v>
      </c>
      <c r="K1243" s="235">
        <v>270</v>
      </c>
      <c r="L1243" s="235">
        <v>550</v>
      </c>
      <c r="M1243" s="222">
        <f t="shared" si="101"/>
        <v>343</v>
      </c>
      <c r="N1243" s="223">
        <f t="shared" si="105"/>
        <v>71.9077568134172</v>
      </c>
      <c r="P1243" s="194"/>
    </row>
    <row r="1244" s="187" customFormat="1" ht="16.05" customHeight="1" spans="1:16">
      <c r="A1244" s="241">
        <v>2220404</v>
      </c>
      <c r="B1244" s="148" t="s">
        <v>1055</v>
      </c>
      <c r="C1244" s="222">
        <v>0</v>
      </c>
      <c r="D1244" s="222">
        <v>0</v>
      </c>
      <c r="E1244" s="222">
        <v>0</v>
      </c>
      <c r="F1244" s="223">
        <f t="shared" si="102"/>
        <v>0</v>
      </c>
      <c r="G1244" s="222">
        <f t="shared" si="103"/>
        <v>0</v>
      </c>
      <c r="H1244" s="223">
        <f t="shared" si="104"/>
        <v>0</v>
      </c>
      <c r="I1244" s="222">
        <v>0</v>
      </c>
      <c r="J1244" s="234">
        <v>0</v>
      </c>
      <c r="K1244" s="235">
        <v>0</v>
      </c>
      <c r="L1244" s="235">
        <v>0</v>
      </c>
      <c r="M1244" s="222">
        <f t="shared" si="101"/>
        <v>0</v>
      </c>
      <c r="N1244" s="223">
        <f t="shared" si="105"/>
        <v>0</v>
      </c>
      <c r="P1244" s="194"/>
    </row>
    <row r="1245" s="187" customFormat="1" ht="16.05" customHeight="1" spans="1:16">
      <c r="A1245" s="241">
        <v>2220499</v>
      </c>
      <c r="B1245" s="148" t="s">
        <v>1056</v>
      </c>
      <c r="C1245" s="222">
        <v>0</v>
      </c>
      <c r="D1245" s="222">
        <v>0</v>
      </c>
      <c r="E1245" s="222">
        <v>0</v>
      </c>
      <c r="F1245" s="223">
        <f t="shared" si="102"/>
        <v>0</v>
      </c>
      <c r="G1245" s="222">
        <f t="shared" si="103"/>
        <v>0</v>
      </c>
      <c r="H1245" s="223">
        <f t="shared" si="104"/>
        <v>0</v>
      </c>
      <c r="I1245" s="222">
        <v>0</v>
      </c>
      <c r="J1245" s="234">
        <v>0</v>
      </c>
      <c r="K1245" s="235">
        <v>0</v>
      </c>
      <c r="L1245" s="235">
        <v>0</v>
      </c>
      <c r="M1245" s="222">
        <f t="shared" si="101"/>
        <v>0</v>
      </c>
      <c r="N1245" s="223">
        <f t="shared" si="105"/>
        <v>0</v>
      </c>
      <c r="P1245" s="194"/>
    </row>
    <row r="1246" s="187" customFormat="1" ht="16.05" customHeight="1" spans="1:16">
      <c r="A1246" s="241">
        <v>22205</v>
      </c>
      <c r="B1246" s="219" t="s">
        <v>1057</v>
      </c>
      <c r="C1246" s="222">
        <v>0</v>
      </c>
      <c r="D1246" s="222">
        <v>0</v>
      </c>
      <c r="E1246" s="222">
        <v>0</v>
      </c>
      <c r="F1246" s="223">
        <f t="shared" si="102"/>
        <v>0</v>
      </c>
      <c r="G1246" s="222">
        <f t="shared" si="103"/>
        <v>0</v>
      </c>
      <c r="H1246" s="223">
        <f t="shared" si="104"/>
        <v>0</v>
      </c>
      <c r="I1246" s="222">
        <v>0</v>
      </c>
      <c r="J1246" s="234">
        <v>0</v>
      </c>
      <c r="K1246" s="235">
        <v>0</v>
      </c>
      <c r="L1246" s="235">
        <v>0</v>
      </c>
      <c r="M1246" s="222">
        <f t="shared" si="101"/>
        <v>0</v>
      </c>
      <c r="N1246" s="223">
        <f t="shared" si="105"/>
        <v>0</v>
      </c>
      <c r="P1246" s="194"/>
    </row>
    <row r="1247" s="187" customFormat="1" ht="16.05" customHeight="1" spans="1:16">
      <c r="A1247" s="241">
        <v>2220501</v>
      </c>
      <c r="B1247" s="148" t="s">
        <v>1058</v>
      </c>
      <c r="C1247" s="222">
        <v>0</v>
      </c>
      <c r="D1247" s="222">
        <v>0</v>
      </c>
      <c r="E1247" s="222">
        <v>0</v>
      </c>
      <c r="F1247" s="223">
        <f t="shared" si="102"/>
        <v>0</v>
      </c>
      <c r="G1247" s="222">
        <f t="shared" si="103"/>
        <v>0</v>
      </c>
      <c r="H1247" s="223">
        <f t="shared" si="104"/>
        <v>0</v>
      </c>
      <c r="I1247" s="222">
        <v>0</v>
      </c>
      <c r="J1247" s="234">
        <v>0</v>
      </c>
      <c r="K1247" s="235">
        <v>0</v>
      </c>
      <c r="L1247" s="235">
        <v>0</v>
      </c>
      <c r="M1247" s="222"/>
      <c r="N1247" s="223">
        <f t="shared" si="105"/>
        <v>0</v>
      </c>
      <c r="P1247" s="194"/>
    </row>
    <row r="1248" s="187" customFormat="1" ht="16.05" customHeight="1" spans="1:16">
      <c r="A1248" s="241">
        <v>2220502</v>
      </c>
      <c r="B1248" s="148" t="s">
        <v>1059</v>
      </c>
      <c r="C1248" s="222">
        <v>0</v>
      </c>
      <c r="D1248" s="222">
        <v>0</v>
      </c>
      <c r="E1248" s="222">
        <v>0</v>
      </c>
      <c r="F1248" s="223">
        <f t="shared" si="102"/>
        <v>0</v>
      </c>
      <c r="G1248" s="222">
        <f t="shared" si="103"/>
        <v>0</v>
      </c>
      <c r="H1248" s="223">
        <f t="shared" si="104"/>
        <v>0</v>
      </c>
      <c r="I1248" s="222">
        <v>0</v>
      </c>
      <c r="J1248" s="234">
        <v>0</v>
      </c>
      <c r="K1248" s="235">
        <v>0</v>
      </c>
      <c r="L1248" s="235">
        <v>0</v>
      </c>
      <c r="M1248" s="222">
        <f t="shared" ref="M1248:M1311" si="106">I1248-D1248</f>
        <v>0</v>
      </c>
      <c r="N1248" s="223">
        <f t="shared" si="105"/>
        <v>0</v>
      </c>
      <c r="P1248" s="194"/>
    </row>
    <row r="1249" s="187" customFormat="1" ht="16.05" customHeight="1" spans="1:16">
      <c r="A1249" s="241">
        <v>2220503</v>
      </c>
      <c r="B1249" s="148" t="s">
        <v>1060</v>
      </c>
      <c r="C1249" s="222">
        <v>0</v>
      </c>
      <c r="D1249" s="222">
        <v>0</v>
      </c>
      <c r="E1249" s="222">
        <v>0</v>
      </c>
      <c r="F1249" s="223">
        <f t="shared" si="102"/>
        <v>0</v>
      </c>
      <c r="G1249" s="222">
        <f t="shared" si="103"/>
        <v>0</v>
      </c>
      <c r="H1249" s="223">
        <f t="shared" si="104"/>
        <v>0</v>
      </c>
      <c r="I1249" s="222">
        <v>0</v>
      </c>
      <c r="J1249" s="234">
        <v>0</v>
      </c>
      <c r="K1249" s="235">
        <v>0</v>
      </c>
      <c r="L1249" s="235">
        <v>0</v>
      </c>
      <c r="M1249" s="222">
        <f t="shared" si="106"/>
        <v>0</v>
      </c>
      <c r="N1249" s="223">
        <f t="shared" si="105"/>
        <v>0</v>
      </c>
      <c r="P1249" s="194"/>
    </row>
    <row r="1250" s="187" customFormat="1" ht="16.05" customHeight="1" spans="1:16">
      <c r="A1250" s="241">
        <v>2220504</v>
      </c>
      <c r="B1250" s="148" t="s">
        <v>1061</v>
      </c>
      <c r="C1250" s="222">
        <v>0</v>
      </c>
      <c r="D1250" s="222">
        <v>0</v>
      </c>
      <c r="E1250" s="222">
        <v>0</v>
      </c>
      <c r="F1250" s="223">
        <f t="shared" si="102"/>
        <v>0</v>
      </c>
      <c r="G1250" s="222">
        <f t="shared" si="103"/>
        <v>0</v>
      </c>
      <c r="H1250" s="223">
        <f t="shared" si="104"/>
        <v>0</v>
      </c>
      <c r="I1250" s="222">
        <v>0</v>
      </c>
      <c r="J1250" s="234">
        <v>0</v>
      </c>
      <c r="K1250" s="235">
        <v>0</v>
      </c>
      <c r="L1250" s="235">
        <v>0</v>
      </c>
      <c r="M1250" s="222">
        <f t="shared" si="106"/>
        <v>0</v>
      </c>
      <c r="N1250" s="223">
        <f t="shared" si="105"/>
        <v>0</v>
      </c>
      <c r="P1250" s="194"/>
    </row>
    <row r="1251" s="187" customFormat="1" ht="16.05" customHeight="1" spans="1:16">
      <c r="A1251" s="241">
        <v>2220505</v>
      </c>
      <c r="B1251" s="148" t="s">
        <v>1062</v>
      </c>
      <c r="C1251" s="222">
        <v>0</v>
      </c>
      <c r="D1251" s="222">
        <v>0</v>
      </c>
      <c r="E1251" s="222">
        <v>0</v>
      </c>
      <c r="F1251" s="223">
        <f t="shared" si="102"/>
        <v>0</v>
      </c>
      <c r="G1251" s="222">
        <f t="shared" si="103"/>
        <v>0</v>
      </c>
      <c r="H1251" s="223">
        <f t="shared" si="104"/>
        <v>0</v>
      </c>
      <c r="I1251" s="222">
        <v>0</v>
      </c>
      <c r="J1251" s="234">
        <v>0</v>
      </c>
      <c r="K1251" s="235">
        <v>0</v>
      </c>
      <c r="L1251" s="235">
        <v>0</v>
      </c>
      <c r="M1251" s="222">
        <f t="shared" si="106"/>
        <v>0</v>
      </c>
      <c r="N1251" s="223">
        <f t="shared" si="105"/>
        <v>0</v>
      </c>
      <c r="P1251" s="194"/>
    </row>
    <row r="1252" s="187" customFormat="1" ht="16.05" customHeight="1" spans="1:16">
      <c r="A1252" s="241">
        <v>2220506</v>
      </c>
      <c r="B1252" s="148" t="s">
        <v>1063</v>
      </c>
      <c r="C1252" s="222">
        <v>0</v>
      </c>
      <c r="D1252" s="222">
        <v>0</v>
      </c>
      <c r="E1252" s="222">
        <v>0</v>
      </c>
      <c r="F1252" s="223">
        <f t="shared" si="102"/>
        <v>0</v>
      </c>
      <c r="G1252" s="222">
        <f t="shared" si="103"/>
        <v>0</v>
      </c>
      <c r="H1252" s="223">
        <f t="shared" si="104"/>
        <v>0</v>
      </c>
      <c r="I1252" s="222">
        <v>0</v>
      </c>
      <c r="J1252" s="234">
        <v>0</v>
      </c>
      <c r="K1252" s="235">
        <v>0</v>
      </c>
      <c r="L1252" s="235">
        <v>0</v>
      </c>
      <c r="M1252" s="222">
        <f t="shared" si="106"/>
        <v>0</v>
      </c>
      <c r="N1252" s="223">
        <f t="shared" si="105"/>
        <v>0</v>
      </c>
      <c r="P1252" s="194"/>
    </row>
    <row r="1253" s="187" customFormat="1" ht="16.05" customHeight="1" spans="1:16">
      <c r="A1253" s="241">
        <v>2220507</v>
      </c>
      <c r="B1253" s="148" t="s">
        <v>1064</v>
      </c>
      <c r="C1253" s="222">
        <v>0</v>
      </c>
      <c r="D1253" s="222">
        <v>0</v>
      </c>
      <c r="E1253" s="222">
        <v>0</v>
      </c>
      <c r="F1253" s="223">
        <f t="shared" si="102"/>
        <v>0</v>
      </c>
      <c r="G1253" s="222">
        <f t="shared" si="103"/>
        <v>0</v>
      </c>
      <c r="H1253" s="223">
        <f t="shared" si="104"/>
        <v>0</v>
      </c>
      <c r="I1253" s="222">
        <v>0</v>
      </c>
      <c r="J1253" s="234">
        <v>0</v>
      </c>
      <c r="K1253" s="235">
        <v>0</v>
      </c>
      <c r="L1253" s="235">
        <v>0</v>
      </c>
      <c r="M1253" s="222">
        <f t="shared" si="106"/>
        <v>0</v>
      </c>
      <c r="N1253" s="223">
        <f t="shared" si="105"/>
        <v>0</v>
      </c>
      <c r="P1253" s="194"/>
    </row>
    <row r="1254" s="187" customFormat="1" ht="16.05" customHeight="1" spans="1:16">
      <c r="A1254" s="241">
        <v>2220508</v>
      </c>
      <c r="B1254" s="148" t="s">
        <v>1065</v>
      </c>
      <c r="C1254" s="222">
        <v>0</v>
      </c>
      <c r="D1254" s="222">
        <v>0</v>
      </c>
      <c r="E1254" s="222">
        <v>0</v>
      </c>
      <c r="F1254" s="223">
        <f t="shared" si="102"/>
        <v>0</v>
      </c>
      <c r="G1254" s="222">
        <f t="shared" si="103"/>
        <v>0</v>
      </c>
      <c r="H1254" s="223">
        <f t="shared" si="104"/>
        <v>0</v>
      </c>
      <c r="I1254" s="222">
        <v>0</v>
      </c>
      <c r="J1254" s="234">
        <v>0</v>
      </c>
      <c r="K1254" s="235">
        <v>0</v>
      </c>
      <c r="L1254" s="235">
        <v>0</v>
      </c>
      <c r="M1254" s="222">
        <f t="shared" si="106"/>
        <v>0</v>
      </c>
      <c r="N1254" s="223">
        <f t="shared" si="105"/>
        <v>0</v>
      </c>
      <c r="P1254" s="194"/>
    </row>
    <row r="1255" s="187" customFormat="1" ht="16.05" customHeight="1" spans="1:16">
      <c r="A1255" s="241">
        <v>2220509</v>
      </c>
      <c r="B1255" s="148" t="s">
        <v>1066</v>
      </c>
      <c r="C1255" s="222">
        <v>0</v>
      </c>
      <c r="D1255" s="222">
        <v>0</v>
      </c>
      <c r="E1255" s="222">
        <v>0</v>
      </c>
      <c r="F1255" s="223">
        <f t="shared" si="102"/>
        <v>0</v>
      </c>
      <c r="G1255" s="222">
        <f t="shared" si="103"/>
        <v>0</v>
      </c>
      <c r="H1255" s="223">
        <f t="shared" si="104"/>
        <v>0</v>
      </c>
      <c r="I1255" s="222">
        <v>0</v>
      </c>
      <c r="J1255" s="234">
        <v>0</v>
      </c>
      <c r="K1255" s="235">
        <v>0</v>
      </c>
      <c r="L1255" s="235">
        <v>0</v>
      </c>
      <c r="M1255" s="222">
        <f t="shared" si="106"/>
        <v>0</v>
      </c>
      <c r="N1255" s="223">
        <f t="shared" si="105"/>
        <v>0</v>
      </c>
      <c r="P1255" s="194"/>
    </row>
    <row r="1256" s="187" customFormat="1" ht="16.05" customHeight="1" spans="1:16">
      <c r="A1256" s="241">
        <v>2220510</v>
      </c>
      <c r="B1256" s="148" t="s">
        <v>1067</v>
      </c>
      <c r="C1256" s="222">
        <v>0</v>
      </c>
      <c r="D1256" s="222">
        <v>0</v>
      </c>
      <c r="E1256" s="222">
        <v>0</v>
      </c>
      <c r="F1256" s="223">
        <f t="shared" si="102"/>
        <v>0</v>
      </c>
      <c r="G1256" s="222">
        <f t="shared" si="103"/>
        <v>0</v>
      </c>
      <c r="H1256" s="223">
        <f t="shared" si="104"/>
        <v>0</v>
      </c>
      <c r="I1256" s="222">
        <v>0</v>
      </c>
      <c r="J1256" s="234">
        <v>0</v>
      </c>
      <c r="K1256" s="235">
        <v>0</v>
      </c>
      <c r="L1256" s="235">
        <v>0</v>
      </c>
      <c r="M1256" s="222">
        <f t="shared" si="106"/>
        <v>0</v>
      </c>
      <c r="N1256" s="223">
        <f t="shared" si="105"/>
        <v>0</v>
      </c>
      <c r="P1256" s="194"/>
    </row>
    <row r="1257" s="187" customFormat="1" ht="16.05" customHeight="1" spans="1:16">
      <c r="A1257" s="241">
        <v>2220511</v>
      </c>
      <c r="B1257" s="148" t="s">
        <v>1068</v>
      </c>
      <c r="C1257" s="222">
        <v>0</v>
      </c>
      <c r="D1257" s="222">
        <v>0</v>
      </c>
      <c r="E1257" s="222">
        <v>0</v>
      </c>
      <c r="F1257" s="223">
        <f t="shared" si="102"/>
        <v>0</v>
      </c>
      <c r="G1257" s="222">
        <f t="shared" si="103"/>
        <v>0</v>
      </c>
      <c r="H1257" s="223">
        <f t="shared" si="104"/>
        <v>0</v>
      </c>
      <c r="I1257" s="222">
        <v>0</v>
      </c>
      <c r="J1257" s="234">
        <v>0</v>
      </c>
      <c r="K1257" s="235">
        <v>0</v>
      </c>
      <c r="L1257" s="235">
        <v>0</v>
      </c>
      <c r="M1257" s="222">
        <f t="shared" si="106"/>
        <v>0</v>
      </c>
      <c r="N1257" s="223">
        <f t="shared" si="105"/>
        <v>0</v>
      </c>
      <c r="P1257" s="194"/>
    </row>
    <row r="1258" s="187" customFormat="1" ht="16.05" customHeight="1" spans="1:16">
      <c r="A1258" s="241">
        <v>2220599</v>
      </c>
      <c r="B1258" s="148" t="s">
        <v>1069</v>
      </c>
      <c r="C1258" s="222">
        <v>0</v>
      </c>
      <c r="D1258" s="222">
        <v>0</v>
      </c>
      <c r="E1258" s="222">
        <v>0</v>
      </c>
      <c r="F1258" s="223">
        <f t="shared" si="102"/>
        <v>0</v>
      </c>
      <c r="G1258" s="222">
        <f t="shared" si="103"/>
        <v>0</v>
      </c>
      <c r="H1258" s="223">
        <f t="shared" si="104"/>
        <v>0</v>
      </c>
      <c r="I1258" s="222">
        <v>0</v>
      </c>
      <c r="J1258" s="234">
        <v>0</v>
      </c>
      <c r="K1258" s="235">
        <v>0</v>
      </c>
      <c r="L1258" s="235">
        <v>0</v>
      </c>
      <c r="M1258" s="222">
        <f t="shared" si="106"/>
        <v>0</v>
      </c>
      <c r="N1258" s="223">
        <f t="shared" si="105"/>
        <v>0</v>
      </c>
      <c r="P1258" s="194"/>
    </row>
    <row r="1259" s="187" customFormat="1" ht="16.05" customHeight="1" spans="1:16">
      <c r="A1259" s="241">
        <v>224</v>
      </c>
      <c r="B1259" s="219" t="s">
        <v>1070</v>
      </c>
      <c r="C1259" s="222">
        <v>1778</v>
      </c>
      <c r="D1259" s="222">
        <v>1896.31</v>
      </c>
      <c r="E1259" s="222">
        <v>1877</v>
      </c>
      <c r="F1259" s="223">
        <f t="shared" si="102"/>
        <v>98.9817065775111</v>
      </c>
      <c r="G1259" s="222">
        <f t="shared" si="103"/>
        <v>99</v>
      </c>
      <c r="H1259" s="223">
        <f t="shared" si="104"/>
        <v>5.56805399325084</v>
      </c>
      <c r="I1259" s="222">
        <v>2734.88</v>
      </c>
      <c r="J1259" s="234">
        <v>1457.95</v>
      </c>
      <c r="K1259" s="235">
        <v>734</v>
      </c>
      <c r="L1259" s="235">
        <v>542.93</v>
      </c>
      <c r="M1259" s="222">
        <f t="shared" si="106"/>
        <v>838.57</v>
      </c>
      <c r="N1259" s="223">
        <f t="shared" si="105"/>
        <v>44.2211452768798</v>
      </c>
      <c r="P1259" s="194"/>
    </row>
    <row r="1260" s="187" customFormat="1" ht="16.05" customHeight="1" spans="1:16">
      <c r="A1260" s="241">
        <v>22401</v>
      </c>
      <c r="B1260" s="219" t="s">
        <v>1071</v>
      </c>
      <c r="C1260" s="222">
        <v>940</v>
      </c>
      <c r="D1260" s="222">
        <v>959.06</v>
      </c>
      <c r="E1260" s="222">
        <v>878</v>
      </c>
      <c r="F1260" s="223">
        <f t="shared" si="102"/>
        <v>91.5479740579317</v>
      </c>
      <c r="G1260" s="222">
        <f t="shared" si="103"/>
        <v>-62</v>
      </c>
      <c r="H1260" s="223">
        <f t="shared" si="104"/>
        <v>-6.59574468085106</v>
      </c>
      <c r="I1260" s="222">
        <v>853.95</v>
      </c>
      <c r="J1260" s="234">
        <v>838.95</v>
      </c>
      <c r="K1260" s="235">
        <v>0</v>
      </c>
      <c r="L1260" s="235">
        <v>15</v>
      </c>
      <c r="M1260" s="222">
        <f t="shared" si="106"/>
        <v>-105.11</v>
      </c>
      <c r="N1260" s="223">
        <f t="shared" si="105"/>
        <v>-10.9596896961608</v>
      </c>
      <c r="P1260" s="194"/>
    </row>
    <row r="1261" s="187" customFormat="1" ht="16.05" customHeight="1" spans="1:16">
      <c r="A1261" s="241">
        <v>2240101</v>
      </c>
      <c r="B1261" s="148" t="s">
        <v>101</v>
      </c>
      <c r="C1261" s="222">
        <v>515</v>
      </c>
      <c r="D1261" s="222">
        <v>582.57</v>
      </c>
      <c r="E1261" s="222">
        <v>596</v>
      </c>
      <c r="F1261" s="223">
        <f t="shared" si="102"/>
        <v>102.305302367098</v>
      </c>
      <c r="G1261" s="222">
        <f t="shared" si="103"/>
        <v>81</v>
      </c>
      <c r="H1261" s="223">
        <f t="shared" si="104"/>
        <v>15.7281553398058</v>
      </c>
      <c r="I1261" s="222">
        <v>559.88</v>
      </c>
      <c r="J1261" s="234">
        <v>559.88</v>
      </c>
      <c r="K1261" s="235">
        <v>0</v>
      </c>
      <c r="L1261" s="235">
        <v>0</v>
      </c>
      <c r="M1261" s="222">
        <f t="shared" si="106"/>
        <v>-22.6900000000001</v>
      </c>
      <c r="N1261" s="223">
        <f t="shared" si="105"/>
        <v>-3.89481092400914</v>
      </c>
      <c r="P1261" s="194"/>
    </row>
    <row r="1262" s="187" customFormat="1" ht="16.05" customHeight="1" spans="1:16">
      <c r="A1262" s="241">
        <v>2240102</v>
      </c>
      <c r="B1262" s="148" t="s">
        <v>102</v>
      </c>
      <c r="C1262" s="222">
        <v>105</v>
      </c>
      <c r="D1262" s="222">
        <v>15</v>
      </c>
      <c r="E1262" s="222">
        <v>3</v>
      </c>
      <c r="F1262" s="223">
        <f t="shared" si="102"/>
        <v>20</v>
      </c>
      <c r="G1262" s="222">
        <f t="shared" si="103"/>
        <v>-102</v>
      </c>
      <c r="H1262" s="223">
        <f t="shared" si="104"/>
        <v>-97.1428571428571</v>
      </c>
      <c r="I1262" s="222">
        <v>12</v>
      </c>
      <c r="J1262" s="234">
        <v>12</v>
      </c>
      <c r="K1262" s="235">
        <v>0</v>
      </c>
      <c r="L1262" s="235">
        <v>0</v>
      </c>
      <c r="M1262" s="222">
        <f t="shared" si="106"/>
        <v>-3</v>
      </c>
      <c r="N1262" s="223">
        <f t="shared" si="105"/>
        <v>-20</v>
      </c>
      <c r="P1262" s="194"/>
    </row>
    <row r="1263" s="187" customFormat="1" ht="16.05" customHeight="1" spans="1:16">
      <c r="A1263" s="241">
        <v>2240103</v>
      </c>
      <c r="B1263" s="148" t="s">
        <v>103</v>
      </c>
      <c r="C1263" s="222">
        <v>0</v>
      </c>
      <c r="D1263" s="222">
        <v>0</v>
      </c>
      <c r="E1263" s="222">
        <v>0</v>
      </c>
      <c r="F1263" s="223">
        <f t="shared" si="102"/>
        <v>0</v>
      </c>
      <c r="G1263" s="222">
        <f t="shared" si="103"/>
        <v>0</v>
      </c>
      <c r="H1263" s="223">
        <f t="shared" si="104"/>
        <v>0</v>
      </c>
      <c r="I1263" s="222">
        <v>0</v>
      </c>
      <c r="J1263" s="234">
        <v>0</v>
      </c>
      <c r="K1263" s="235">
        <v>0</v>
      </c>
      <c r="L1263" s="235">
        <v>0</v>
      </c>
      <c r="M1263" s="222">
        <f t="shared" si="106"/>
        <v>0</v>
      </c>
      <c r="N1263" s="223">
        <f t="shared" si="105"/>
        <v>0</v>
      </c>
      <c r="P1263" s="194"/>
    </row>
    <row r="1264" s="187" customFormat="1" ht="16.05" customHeight="1" spans="1:16">
      <c r="A1264" s="241">
        <v>2240104</v>
      </c>
      <c r="B1264" s="148" t="s">
        <v>1072</v>
      </c>
      <c r="C1264" s="222">
        <v>35</v>
      </c>
      <c r="D1264" s="222">
        <v>0</v>
      </c>
      <c r="E1264" s="222">
        <v>0</v>
      </c>
      <c r="F1264" s="223">
        <f t="shared" si="102"/>
        <v>0</v>
      </c>
      <c r="G1264" s="222">
        <f t="shared" si="103"/>
        <v>-35</v>
      </c>
      <c r="H1264" s="223">
        <f t="shared" si="104"/>
        <v>-100</v>
      </c>
      <c r="I1264" s="222">
        <v>0</v>
      </c>
      <c r="J1264" s="234">
        <v>0</v>
      </c>
      <c r="K1264" s="235">
        <v>0</v>
      </c>
      <c r="L1264" s="235">
        <v>0</v>
      </c>
      <c r="M1264" s="222">
        <f t="shared" si="106"/>
        <v>0</v>
      </c>
      <c r="N1264" s="223">
        <f t="shared" si="105"/>
        <v>0</v>
      </c>
      <c r="P1264" s="194"/>
    </row>
    <row r="1265" s="187" customFormat="1" ht="16.05" customHeight="1" spans="1:16">
      <c r="A1265" s="241">
        <v>2240105</v>
      </c>
      <c r="B1265" s="148" t="s">
        <v>1073</v>
      </c>
      <c r="C1265" s="222">
        <v>0</v>
      </c>
      <c r="D1265" s="222">
        <v>0</v>
      </c>
      <c r="E1265" s="222">
        <v>0</v>
      </c>
      <c r="F1265" s="223">
        <f t="shared" si="102"/>
        <v>0</v>
      </c>
      <c r="G1265" s="222">
        <f t="shared" si="103"/>
        <v>0</v>
      </c>
      <c r="H1265" s="223">
        <f t="shared" si="104"/>
        <v>0</v>
      </c>
      <c r="I1265" s="222">
        <v>0</v>
      </c>
      <c r="J1265" s="234">
        <v>0</v>
      </c>
      <c r="K1265" s="235">
        <v>0</v>
      </c>
      <c r="L1265" s="235">
        <v>0</v>
      </c>
      <c r="M1265" s="222">
        <f t="shared" si="106"/>
        <v>0</v>
      </c>
      <c r="N1265" s="223">
        <f t="shared" si="105"/>
        <v>0</v>
      </c>
      <c r="P1265" s="194"/>
    </row>
    <row r="1266" s="187" customFormat="1" ht="16.05" customHeight="1" spans="1:16">
      <c r="A1266" s="241">
        <v>2240106</v>
      </c>
      <c r="B1266" s="148" t="s">
        <v>1074</v>
      </c>
      <c r="C1266" s="222">
        <v>48</v>
      </c>
      <c r="D1266" s="222">
        <v>52.1</v>
      </c>
      <c r="E1266" s="222">
        <v>10</v>
      </c>
      <c r="F1266" s="223">
        <f t="shared" si="102"/>
        <v>19.1938579654511</v>
      </c>
      <c r="G1266" s="222">
        <f t="shared" si="103"/>
        <v>-38</v>
      </c>
      <c r="H1266" s="223">
        <f t="shared" si="104"/>
        <v>-79.1666666666667</v>
      </c>
      <c r="I1266" s="222">
        <v>0</v>
      </c>
      <c r="J1266" s="234">
        <v>0</v>
      </c>
      <c r="K1266" s="235">
        <v>0</v>
      </c>
      <c r="L1266" s="235">
        <v>0</v>
      </c>
      <c r="M1266" s="222">
        <f t="shared" si="106"/>
        <v>-52.1</v>
      </c>
      <c r="N1266" s="223">
        <f t="shared" si="105"/>
        <v>-100</v>
      </c>
      <c r="P1266" s="194"/>
    </row>
    <row r="1267" s="187" customFormat="1" ht="16.05" customHeight="1" spans="1:16">
      <c r="A1267" s="241">
        <v>2240107</v>
      </c>
      <c r="B1267" s="148" t="s">
        <v>1075</v>
      </c>
      <c r="C1267" s="222">
        <v>0</v>
      </c>
      <c r="D1267" s="222"/>
      <c r="E1267" s="222"/>
      <c r="F1267" s="223">
        <f t="shared" si="102"/>
        <v>0</v>
      </c>
      <c r="G1267" s="222">
        <f t="shared" si="103"/>
        <v>0</v>
      </c>
      <c r="H1267" s="223">
        <f t="shared" si="104"/>
        <v>0</v>
      </c>
      <c r="I1267" s="222"/>
      <c r="J1267" s="234"/>
      <c r="K1267" s="235"/>
      <c r="L1267" s="235"/>
      <c r="M1267" s="222">
        <f t="shared" si="106"/>
        <v>0</v>
      </c>
      <c r="N1267" s="223">
        <f t="shared" si="105"/>
        <v>0</v>
      </c>
      <c r="P1267" s="194"/>
    </row>
    <row r="1268" s="187" customFormat="1" ht="16.05" customHeight="1" spans="1:16">
      <c r="A1268" s="241">
        <v>2240108</v>
      </c>
      <c r="B1268" s="148" t="s">
        <v>1076</v>
      </c>
      <c r="C1268" s="222">
        <v>9</v>
      </c>
      <c r="D1268" s="222">
        <v>260</v>
      </c>
      <c r="E1268" s="222">
        <v>224</v>
      </c>
      <c r="F1268" s="223">
        <f t="shared" si="102"/>
        <v>86.1538461538462</v>
      </c>
      <c r="G1268" s="222">
        <f t="shared" si="103"/>
        <v>215</v>
      </c>
      <c r="H1268" s="223">
        <f t="shared" si="104"/>
        <v>2388.88888888889</v>
      </c>
      <c r="I1268" s="222">
        <v>203</v>
      </c>
      <c r="J1268" s="234">
        <v>203</v>
      </c>
      <c r="K1268" s="235">
        <v>0</v>
      </c>
      <c r="L1268" s="235">
        <v>0</v>
      </c>
      <c r="M1268" s="222">
        <f t="shared" si="106"/>
        <v>-57</v>
      </c>
      <c r="N1268" s="223">
        <f t="shared" si="105"/>
        <v>-21.9230769230769</v>
      </c>
      <c r="P1268" s="194"/>
    </row>
    <row r="1269" s="187" customFormat="1" ht="16.05" customHeight="1" spans="1:16">
      <c r="A1269" s="241">
        <v>2240109</v>
      </c>
      <c r="B1269" s="148" t="s">
        <v>1077</v>
      </c>
      <c r="C1269" s="222">
        <v>228</v>
      </c>
      <c r="D1269" s="222">
        <v>0</v>
      </c>
      <c r="E1269" s="222">
        <v>0</v>
      </c>
      <c r="F1269" s="223">
        <f t="shared" si="102"/>
        <v>0</v>
      </c>
      <c r="G1269" s="222">
        <f t="shared" si="103"/>
        <v>-228</v>
      </c>
      <c r="H1269" s="223">
        <f t="shared" si="104"/>
        <v>-100</v>
      </c>
      <c r="I1269" s="222">
        <v>0</v>
      </c>
      <c r="J1269" s="234">
        <v>0</v>
      </c>
      <c r="K1269" s="235">
        <v>0</v>
      </c>
      <c r="L1269" s="235">
        <v>0</v>
      </c>
      <c r="M1269" s="222">
        <f t="shared" si="106"/>
        <v>0</v>
      </c>
      <c r="N1269" s="223">
        <f t="shared" si="105"/>
        <v>0</v>
      </c>
      <c r="P1269" s="194"/>
    </row>
    <row r="1270" s="187" customFormat="1" ht="16.05" customHeight="1" spans="1:16">
      <c r="A1270" s="241">
        <v>2240150</v>
      </c>
      <c r="B1270" s="148" t="s">
        <v>110</v>
      </c>
      <c r="C1270" s="222">
        <v>0</v>
      </c>
      <c r="D1270" s="222">
        <v>49.39</v>
      </c>
      <c r="E1270" s="222">
        <v>45</v>
      </c>
      <c r="F1270" s="223">
        <f t="shared" si="102"/>
        <v>91.1115610447459</v>
      </c>
      <c r="G1270" s="222">
        <f t="shared" si="103"/>
        <v>45</v>
      </c>
      <c r="H1270" s="223">
        <f t="shared" si="104"/>
        <v>0</v>
      </c>
      <c r="I1270" s="222">
        <v>64.07</v>
      </c>
      <c r="J1270" s="234">
        <v>64.07</v>
      </c>
      <c r="K1270" s="235">
        <v>0</v>
      </c>
      <c r="L1270" s="235">
        <v>0</v>
      </c>
      <c r="M1270" s="222">
        <f t="shared" si="106"/>
        <v>14.68</v>
      </c>
      <c r="N1270" s="223">
        <f t="shared" si="105"/>
        <v>29.7226159141526</v>
      </c>
      <c r="P1270" s="194"/>
    </row>
    <row r="1271" s="187" customFormat="1" ht="16.05" customHeight="1" spans="1:16">
      <c r="A1271" s="241">
        <v>2240199</v>
      </c>
      <c r="B1271" s="148" t="s">
        <v>1078</v>
      </c>
      <c r="C1271" s="222">
        <v>0</v>
      </c>
      <c r="D1271" s="222">
        <v>0</v>
      </c>
      <c r="E1271" s="222">
        <v>0</v>
      </c>
      <c r="F1271" s="223">
        <f t="shared" si="102"/>
        <v>0</v>
      </c>
      <c r="G1271" s="222">
        <f t="shared" si="103"/>
        <v>0</v>
      </c>
      <c r="H1271" s="223">
        <f t="shared" si="104"/>
        <v>0</v>
      </c>
      <c r="I1271" s="222">
        <v>15</v>
      </c>
      <c r="J1271" s="234">
        <v>0</v>
      </c>
      <c r="K1271" s="235">
        <v>0</v>
      </c>
      <c r="L1271" s="235">
        <v>15</v>
      </c>
      <c r="M1271" s="222">
        <f t="shared" si="106"/>
        <v>15</v>
      </c>
      <c r="N1271" s="223">
        <f t="shared" si="105"/>
        <v>0</v>
      </c>
      <c r="P1271" s="194"/>
    </row>
    <row r="1272" s="190" customFormat="1" ht="16.05" customHeight="1" spans="1:30">
      <c r="A1272" s="241">
        <v>22402</v>
      </c>
      <c r="B1272" s="219" t="s">
        <v>1079</v>
      </c>
      <c r="C1272" s="222">
        <v>782</v>
      </c>
      <c r="D1272" s="222">
        <v>874.65</v>
      </c>
      <c r="E1272" s="222">
        <v>942</v>
      </c>
      <c r="F1272" s="223">
        <f t="shared" si="102"/>
        <v>107.700222946321</v>
      </c>
      <c r="G1272" s="222">
        <f t="shared" si="103"/>
        <v>160</v>
      </c>
      <c r="H1272" s="223">
        <f t="shared" si="104"/>
        <v>20.460358056266</v>
      </c>
      <c r="I1272" s="222">
        <v>617</v>
      </c>
      <c r="J1272" s="234">
        <v>617</v>
      </c>
      <c r="K1272" s="235">
        <v>0</v>
      </c>
      <c r="L1272" s="235">
        <v>0</v>
      </c>
      <c r="M1272" s="222">
        <f t="shared" si="106"/>
        <v>-257.65</v>
      </c>
      <c r="N1272" s="223">
        <f t="shared" si="105"/>
        <v>-29.4574972846281</v>
      </c>
      <c r="O1272" s="187"/>
      <c r="P1272" s="194"/>
      <c r="Q1272" s="187"/>
      <c r="R1272" s="187"/>
      <c r="S1272" s="187"/>
      <c r="T1272" s="187"/>
      <c r="U1272" s="187"/>
      <c r="V1272" s="187"/>
      <c r="W1272" s="187"/>
      <c r="X1272" s="187"/>
      <c r="Y1272" s="187"/>
      <c r="Z1272" s="187"/>
      <c r="AA1272" s="187"/>
      <c r="AB1272" s="187"/>
      <c r="AC1272" s="187"/>
      <c r="AD1272" s="187"/>
    </row>
    <row r="1273" s="190" customFormat="1" ht="16.05" customHeight="1" spans="1:30">
      <c r="A1273" s="241">
        <v>2240201</v>
      </c>
      <c r="B1273" s="148" t="s">
        <v>101</v>
      </c>
      <c r="C1273" s="222">
        <v>50</v>
      </c>
      <c r="D1273" s="222">
        <v>0</v>
      </c>
      <c r="E1273" s="222">
        <v>77</v>
      </c>
      <c r="F1273" s="223">
        <f t="shared" si="102"/>
        <v>0</v>
      </c>
      <c r="G1273" s="222">
        <f t="shared" si="103"/>
        <v>27</v>
      </c>
      <c r="H1273" s="223">
        <f t="shared" si="104"/>
        <v>54</v>
      </c>
      <c r="I1273" s="222">
        <v>0</v>
      </c>
      <c r="J1273" s="234">
        <v>0</v>
      </c>
      <c r="K1273" s="235">
        <v>0</v>
      </c>
      <c r="L1273" s="235">
        <v>0</v>
      </c>
      <c r="M1273" s="222">
        <f t="shared" si="106"/>
        <v>0</v>
      </c>
      <c r="N1273" s="223">
        <f t="shared" si="105"/>
        <v>0</v>
      </c>
      <c r="O1273" s="187"/>
      <c r="P1273" s="194"/>
      <c r="Q1273" s="187"/>
      <c r="R1273" s="187"/>
      <c r="S1273" s="187"/>
      <c r="T1273" s="187"/>
      <c r="U1273" s="187"/>
      <c r="V1273" s="187"/>
      <c r="W1273" s="187"/>
      <c r="X1273" s="187"/>
      <c r="Y1273" s="187"/>
      <c r="Z1273" s="187"/>
      <c r="AA1273" s="187"/>
      <c r="AB1273" s="187"/>
      <c r="AC1273" s="187"/>
      <c r="AD1273" s="187"/>
    </row>
    <row r="1274" s="190" customFormat="1" ht="16.05" customHeight="1" spans="1:30">
      <c r="A1274" s="241">
        <v>2240202</v>
      </c>
      <c r="B1274" s="148" t="s">
        <v>102</v>
      </c>
      <c r="C1274" s="222">
        <v>0</v>
      </c>
      <c r="D1274" s="222">
        <v>0</v>
      </c>
      <c r="E1274" s="222">
        <v>0</v>
      </c>
      <c r="F1274" s="223">
        <f t="shared" si="102"/>
        <v>0</v>
      </c>
      <c r="G1274" s="222">
        <f t="shared" si="103"/>
        <v>0</v>
      </c>
      <c r="H1274" s="223">
        <f t="shared" si="104"/>
        <v>0</v>
      </c>
      <c r="I1274" s="222">
        <v>0</v>
      </c>
      <c r="J1274" s="234">
        <v>0</v>
      </c>
      <c r="K1274" s="235">
        <v>0</v>
      </c>
      <c r="L1274" s="235">
        <v>0</v>
      </c>
      <c r="M1274" s="222">
        <f t="shared" si="106"/>
        <v>0</v>
      </c>
      <c r="N1274" s="223">
        <f t="shared" si="105"/>
        <v>0</v>
      </c>
      <c r="O1274" s="187"/>
      <c r="P1274" s="194"/>
      <c r="Q1274" s="187"/>
      <c r="R1274" s="187"/>
      <c r="S1274" s="187"/>
      <c r="T1274" s="187"/>
      <c r="U1274" s="187"/>
      <c r="V1274" s="187"/>
      <c r="W1274" s="187"/>
      <c r="X1274" s="187"/>
      <c r="Y1274" s="187"/>
      <c r="Z1274" s="187"/>
      <c r="AA1274" s="187"/>
      <c r="AB1274" s="187"/>
      <c r="AC1274" s="187"/>
      <c r="AD1274" s="187"/>
    </row>
    <row r="1275" s="190" customFormat="1" ht="16.05" customHeight="1" spans="1:30">
      <c r="A1275" s="241">
        <v>2240203</v>
      </c>
      <c r="B1275" s="148" t="s">
        <v>103</v>
      </c>
      <c r="C1275" s="222">
        <v>0</v>
      </c>
      <c r="D1275" s="222">
        <v>0</v>
      </c>
      <c r="E1275" s="222">
        <v>0</v>
      </c>
      <c r="F1275" s="223">
        <f t="shared" si="102"/>
        <v>0</v>
      </c>
      <c r="G1275" s="222">
        <f t="shared" si="103"/>
        <v>0</v>
      </c>
      <c r="H1275" s="223">
        <f t="shared" si="104"/>
        <v>0</v>
      </c>
      <c r="I1275" s="222">
        <v>0</v>
      </c>
      <c r="J1275" s="234">
        <v>0</v>
      </c>
      <c r="K1275" s="235">
        <v>0</v>
      </c>
      <c r="L1275" s="235">
        <v>0</v>
      </c>
      <c r="M1275" s="222">
        <f t="shared" si="106"/>
        <v>0</v>
      </c>
      <c r="N1275" s="223">
        <f t="shared" si="105"/>
        <v>0</v>
      </c>
      <c r="O1275" s="187"/>
      <c r="P1275" s="194"/>
      <c r="Q1275" s="187"/>
      <c r="R1275" s="187"/>
      <c r="S1275" s="187"/>
      <c r="T1275" s="187"/>
      <c r="U1275" s="187"/>
      <c r="V1275" s="187"/>
      <c r="W1275" s="187"/>
      <c r="X1275" s="187"/>
      <c r="Y1275" s="187"/>
      <c r="Z1275" s="187"/>
      <c r="AA1275" s="187"/>
      <c r="AB1275" s="187"/>
      <c r="AC1275" s="187"/>
      <c r="AD1275" s="187"/>
    </row>
    <row r="1276" s="190" customFormat="1" ht="16.05" customHeight="1" spans="1:30">
      <c r="A1276" s="241">
        <v>2240204</v>
      </c>
      <c r="B1276" s="148" t="s">
        <v>1080</v>
      </c>
      <c r="C1276" s="222">
        <v>732</v>
      </c>
      <c r="D1276" s="222">
        <v>874.65</v>
      </c>
      <c r="E1276" s="222">
        <v>865</v>
      </c>
      <c r="F1276" s="223">
        <f t="shared" si="102"/>
        <v>98.896701537758</v>
      </c>
      <c r="G1276" s="222">
        <f t="shared" si="103"/>
        <v>133</v>
      </c>
      <c r="H1276" s="223">
        <f t="shared" si="104"/>
        <v>18.1693989071038</v>
      </c>
      <c r="I1276" s="222">
        <v>617</v>
      </c>
      <c r="J1276" s="234">
        <v>617</v>
      </c>
      <c r="K1276" s="235">
        <v>0</v>
      </c>
      <c r="L1276" s="235">
        <v>0</v>
      </c>
      <c r="M1276" s="222">
        <f t="shared" si="106"/>
        <v>-257.65</v>
      </c>
      <c r="N1276" s="223">
        <f t="shared" si="105"/>
        <v>-29.4574972846281</v>
      </c>
      <c r="O1276" s="187"/>
      <c r="P1276" s="194"/>
      <c r="Q1276" s="187"/>
      <c r="R1276" s="187"/>
      <c r="S1276" s="187"/>
      <c r="T1276" s="187"/>
      <c r="U1276" s="187"/>
      <c r="V1276" s="187"/>
      <c r="W1276" s="187"/>
      <c r="X1276" s="187"/>
      <c r="Y1276" s="187"/>
      <c r="Z1276" s="187"/>
      <c r="AA1276" s="187"/>
      <c r="AB1276" s="187"/>
      <c r="AC1276" s="187"/>
      <c r="AD1276" s="187"/>
    </row>
    <row r="1277" s="190" customFormat="1" ht="16.05" customHeight="1" spans="1:30">
      <c r="A1277" s="241">
        <v>2240299</v>
      </c>
      <c r="B1277" s="148" t="s">
        <v>1081</v>
      </c>
      <c r="C1277" s="222">
        <v>0</v>
      </c>
      <c r="D1277" s="222">
        <v>0</v>
      </c>
      <c r="E1277" s="222">
        <v>0</v>
      </c>
      <c r="F1277" s="223">
        <f t="shared" si="102"/>
        <v>0</v>
      </c>
      <c r="G1277" s="222">
        <f t="shared" si="103"/>
        <v>0</v>
      </c>
      <c r="H1277" s="223">
        <f t="shared" si="104"/>
        <v>0</v>
      </c>
      <c r="I1277" s="222">
        <v>0</v>
      </c>
      <c r="J1277" s="234">
        <v>0</v>
      </c>
      <c r="K1277" s="235">
        <v>0</v>
      </c>
      <c r="L1277" s="235">
        <v>0</v>
      </c>
      <c r="M1277" s="222">
        <f t="shared" si="106"/>
        <v>0</v>
      </c>
      <c r="N1277" s="223">
        <f t="shared" si="105"/>
        <v>0</v>
      </c>
      <c r="O1277" s="187"/>
      <c r="P1277" s="194"/>
      <c r="Q1277" s="187"/>
      <c r="R1277" s="187"/>
      <c r="S1277" s="187"/>
      <c r="T1277" s="187"/>
      <c r="U1277" s="187"/>
      <c r="V1277" s="187"/>
      <c r="W1277" s="187"/>
      <c r="X1277" s="187"/>
      <c r="Y1277" s="187"/>
      <c r="Z1277" s="187"/>
      <c r="AA1277" s="187"/>
      <c r="AB1277" s="187"/>
      <c r="AC1277" s="187"/>
      <c r="AD1277" s="187"/>
    </row>
    <row r="1278" s="187" customFormat="1" ht="16.05" customHeight="1" spans="1:16">
      <c r="A1278" s="241">
        <v>22404</v>
      </c>
      <c r="B1278" s="219" t="s">
        <v>1082</v>
      </c>
      <c r="C1278" s="222">
        <v>0</v>
      </c>
      <c r="D1278" s="222">
        <v>0</v>
      </c>
      <c r="E1278" s="222">
        <v>0</v>
      </c>
      <c r="F1278" s="223">
        <f t="shared" ref="F1278:F1325" si="107">IFERROR((E1278/D1278*100),0)</f>
        <v>0</v>
      </c>
      <c r="G1278" s="222">
        <f t="shared" ref="G1278:G1325" si="108">E1278-C1278</f>
        <v>0</v>
      </c>
      <c r="H1278" s="223">
        <f t="shared" si="104"/>
        <v>0</v>
      </c>
      <c r="I1278" s="222">
        <v>0</v>
      </c>
      <c r="J1278" s="234">
        <v>0</v>
      </c>
      <c r="K1278" s="235">
        <v>0</v>
      </c>
      <c r="L1278" s="235">
        <v>0</v>
      </c>
      <c r="M1278" s="222">
        <f t="shared" si="106"/>
        <v>0</v>
      </c>
      <c r="N1278" s="223">
        <f t="shared" si="105"/>
        <v>0</v>
      </c>
      <c r="P1278" s="194"/>
    </row>
    <row r="1279" s="187" customFormat="1" ht="16.05" customHeight="1" spans="1:16">
      <c r="A1279" s="241">
        <v>2240401</v>
      </c>
      <c r="B1279" s="148" t="s">
        <v>101</v>
      </c>
      <c r="C1279" s="222">
        <v>0</v>
      </c>
      <c r="D1279" s="222">
        <v>0</v>
      </c>
      <c r="E1279" s="222">
        <v>0</v>
      </c>
      <c r="F1279" s="223">
        <f t="shared" si="107"/>
        <v>0</v>
      </c>
      <c r="G1279" s="222">
        <f t="shared" si="108"/>
        <v>0</v>
      </c>
      <c r="H1279" s="223">
        <f t="shared" ref="H1279:H1325" si="109">IFERROR((G1279/C1279*100),0)</f>
        <v>0</v>
      </c>
      <c r="I1279" s="222">
        <v>0</v>
      </c>
      <c r="J1279" s="234">
        <v>0</v>
      </c>
      <c r="K1279" s="235">
        <v>0</v>
      </c>
      <c r="L1279" s="235">
        <v>0</v>
      </c>
      <c r="M1279" s="222">
        <f t="shared" si="106"/>
        <v>0</v>
      </c>
      <c r="N1279" s="223">
        <f t="shared" ref="N1279:N1325" si="110">IFERROR((M1279/D1279*100),0)</f>
        <v>0</v>
      </c>
      <c r="P1279" s="194"/>
    </row>
    <row r="1280" s="187" customFormat="1" ht="16.05" customHeight="1" spans="1:16">
      <c r="A1280" s="241">
        <v>2240402</v>
      </c>
      <c r="B1280" s="148" t="s">
        <v>102</v>
      </c>
      <c r="C1280" s="222">
        <v>0</v>
      </c>
      <c r="D1280" s="222">
        <v>0</v>
      </c>
      <c r="E1280" s="222">
        <v>0</v>
      </c>
      <c r="F1280" s="223">
        <f t="shared" si="107"/>
        <v>0</v>
      </c>
      <c r="G1280" s="222">
        <f t="shared" si="108"/>
        <v>0</v>
      </c>
      <c r="H1280" s="223">
        <f t="shared" si="109"/>
        <v>0</v>
      </c>
      <c r="I1280" s="222">
        <v>0</v>
      </c>
      <c r="J1280" s="234">
        <v>0</v>
      </c>
      <c r="K1280" s="235">
        <v>0</v>
      </c>
      <c r="L1280" s="235">
        <v>0</v>
      </c>
      <c r="M1280" s="222">
        <f t="shared" si="106"/>
        <v>0</v>
      </c>
      <c r="N1280" s="223">
        <f t="shared" si="110"/>
        <v>0</v>
      </c>
      <c r="P1280" s="194"/>
    </row>
    <row r="1281" s="187" customFormat="1" ht="16.05" customHeight="1" spans="1:16">
      <c r="A1281" s="241">
        <v>2240403</v>
      </c>
      <c r="B1281" s="148" t="s">
        <v>103</v>
      </c>
      <c r="C1281" s="222">
        <v>0</v>
      </c>
      <c r="D1281" s="222">
        <v>0</v>
      </c>
      <c r="E1281" s="222">
        <v>0</v>
      </c>
      <c r="F1281" s="223">
        <f t="shared" si="107"/>
        <v>0</v>
      </c>
      <c r="G1281" s="222">
        <f t="shared" si="108"/>
        <v>0</v>
      </c>
      <c r="H1281" s="223">
        <f t="shared" si="109"/>
        <v>0</v>
      </c>
      <c r="I1281" s="222">
        <v>0</v>
      </c>
      <c r="J1281" s="234">
        <v>0</v>
      </c>
      <c r="K1281" s="235">
        <v>0</v>
      </c>
      <c r="L1281" s="235">
        <v>0</v>
      </c>
      <c r="M1281" s="222">
        <f t="shared" si="106"/>
        <v>0</v>
      </c>
      <c r="N1281" s="223">
        <f t="shared" si="110"/>
        <v>0</v>
      </c>
      <c r="P1281" s="194"/>
    </row>
    <row r="1282" s="187" customFormat="1" ht="16.05" customHeight="1" spans="1:16">
      <c r="A1282" s="241">
        <v>2240404</v>
      </c>
      <c r="B1282" s="148" t="s">
        <v>1083</v>
      </c>
      <c r="C1282" s="222">
        <v>0</v>
      </c>
      <c r="D1282" s="222">
        <v>0</v>
      </c>
      <c r="E1282" s="222">
        <v>0</v>
      </c>
      <c r="F1282" s="223">
        <f t="shared" si="107"/>
        <v>0</v>
      </c>
      <c r="G1282" s="222">
        <f t="shared" si="108"/>
        <v>0</v>
      </c>
      <c r="H1282" s="223">
        <f t="shared" si="109"/>
        <v>0</v>
      </c>
      <c r="I1282" s="222">
        <v>0</v>
      </c>
      <c r="J1282" s="234">
        <v>0</v>
      </c>
      <c r="K1282" s="235">
        <v>0</v>
      </c>
      <c r="L1282" s="235">
        <v>0</v>
      </c>
      <c r="M1282" s="222">
        <f t="shared" si="106"/>
        <v>0</v>
      </c>
      <c r="N1282" s="223">
        <f t="shared" si="110"/>
        <v>0</v>
      </c>
      <c r="P1282" s="194"/>
    </row>
    <row r="1283" s="187" customFormat="1" ht="16.05" customHeight="1" spans="1:16">
      <c r="A1283" s="241">
        <v>2240405</v>
      </c>
      <c r="B1283" s="148" t="s">
        <v>1084</v>
      </c>
      <c r="C1283" s="222">
        <v>0</v>
      </c>
      <c r="D1283" s="222">
        <v>0</v>
      </c>
      <c r="E1283" s="222">
        <v>0</v>
      </c>
      <c r="F1283" s="223">
        <f t="shared" si="107"/>
        <v>0</v>
      </c>
      <c r="G1283" s="222">
        <f t="shared" si="108"/>
        <v>0</v>
      </c>
      <c r="H1283" s="223">
        <f t="shared" si="109"/>
        <v>0</v>
      </c>
      <c r="I1283" s="222">
        <v>0</v>
      </c>
      <c r="J1283" s="234">
        <v>0</v>
      </c>
      <c r="K1283" s="235">
        <v>0</v>
      </c>
      <c r="L1283" s="235">
        <v>0</v>
      </c>
      <c r="M1283" s="222">
        <f t="shared" si="106"/>
        <v>0</v>
      </c>
      <c r="N1283" s="223">
        <f t="shared" si="110"/>
        <v>0</v>
      </c>
      <c r="P1283" s="194"/>
    </row>
    <row r="1284" s="187" customFormat="1" ht="16.05" customHeight="1" spans="1:16">
      <c r="A1284" s="241">
        <v>2240450</v>
      </c>
      <c r="B1284" s="148" t="s">
        <v>110</v>
      </c>
      <c r="C1284" s="222">
        <v>0</v>
      </c>
      <c r="D1284" s="222">
        <v>0</v>
      </c>
      <c r="E1284" s="222">
        <v>0</v>
      </c>
      <c r="F1284" s="223">
        <f t="shared" si="107"/>
        <v>0</v>
      </c>
      <c r="G1284" s="222">
        <f t="shared" si="108"/>
        <v>0</v>
      </c>
      <c r="H1284" s="223">
        <f t="shared" si="109"/>
        <v>0</v>
      </c>
      <c r="I1284" s="222">
        <v>0</v>
      </c>
      <c r="J1284" s="234">
        <v>0</v>
      </c>
      <c r="K1284" s="235">
        <v>0</v>
      </c>
      <c r="L1284" s="235">
        <v>0</v>
      </c>
      <c r="M1284" s="222">
        <f t="shared" si="106"/>
        <v>0</v>
      </c>
      <c r="N1284" s="223">
        <f t="shared" si="110"/>
        <v>0</v>
      </c>
      <c r="P1284" s="194"/>
    </row>
    <row r="1285" s="187" customFormat="1" ht="16.05" customHeight="1" spans="1:16">
      <c r="A1285" s="241">
        <v>2240499</v>
      </c>
      <c r="B1285" s="148" t="s">
        <v>1085</v>
      </c>
      <c r="C1285" s="222">
        <v>0</v>
      </c>
      <c r="D1285" s="222">
        <v>0</v>
      </c>
      <c r="E1285" s="222">
        <v>0</v>
      </c>
      <c r="F1285" s="223">
        <f t="shared" si="107"/>
        <v>0</v>
      </c>
      <c r="G1285" s="222">
        <f t="shared" si="108"/>
        <v>0</v>
      </c>
      <c r="H1285" s="223">
        <f t="shared" si="109"/>
        <v>0</v>
      </c>
      <c r="I1285" s="222">
        <v>0</v>
      </c>
      <c r="J1285" s="234">
        <v>0</v>
      </c>
      <c r="K1285" s="235">
        <v>0</v>
      </c>
      <c r="L1285" s="235">
        <v>0</v>
      </c>
      <c r="M1285" s="222">
        <f t="shared" si="106"/>
        <v>0</v>
      </c>
      <c r="N1285" s="223">
        <f t="shared" si="110"/>
        <v>0</v>
      </c>
      <c r="P1285" s="194"/>
    </row>
    <row r="1286" s="187" customFormat="1" ht="16.05" customHeight="1" spans="1:16">
      <c r="A1286" s="241">
        <v>22405</v>
      </c>
      <c r="B1286" s="219" t="s">
        <v>1086</v>
      </c>
      <c r="C1286" s="222">
        <v>0</v>
      </c>
      <c r="D1286" s="222">
        <v>0</v>
      </c>
      <c r="E1286" s="222">
        <v>0</v>
      </c>
      <c r="F1286" s="223">
        <f t="shared" si="107"/>
        <v>0</v>
      </c>
      <c r="G1286" s="222">
        <f t="shared" si="108"/>
        <v>0</v>
      </c>
      <c r="H1286" s="223">
        <f t="shared" si="109"/>
        <v>0</v>
      </c>
      <c r="I1286" s="222">
        <v>0</v>
      </c>
      <c r="J1286" s="234">
        <v>0</v>
      </c>
      <c r="K1286" s="235">
        <v>0</v>
      </c>
      <c r="L1286" s="235">
        <v>0</v>
      </c>
      <c r="M1286" s="222">
        <f t="shared" si="106"/>
        <v>0</v>
      </c>
      <c r="N1286" s="223">
        <f t="shared" si="110"/>
        <v>0</v>
      </c>
      <c r="P1286" s="194"/>
    </row>
    <row r="1287" s="187" customFormat="1" ht="16.05" customHeight="1" spans="1:16">
      <c r="A1287" s="241">
        <v>2240501</v>
      </c>
      <c r="B1287" s="148" t="s">
        <v>101</v>
      </c>
      <c r="C1287" s="222">
        <v>0</v>
      </c>
      <c r="D1287" s="222">
        <v>0</v>
      </c>
      <c r="E1287" s="222">
        <v>0</v>
      </c>
      <c r="F1287" s="223">
        <f t="shared" si="107"/>
        <v>0</v>
      </c>
      <c r="G1287" s="222">
        <f t="shared" si="108"/>
        <v>0</v>
      </c>
      <c r="H1287" s="223">
        <f t="shared" si="109"/>
        <v>0</v>
      </c>
      <c r="I1287" s="222">
        <v>0</v>
      </c>
      <c r="J1287" s="234">
        <v>0</v>
      </c>
      <c r="K1287" s="235">
        <v>0</v>
      </c>
      <c r="L1287" s="235">
        <v>0</v>
      </c>
      <c r="M1287" s="222">
        <f t="shared" si="106"/>
        <v>0</v>
      </c>
      <c r="N1287" s="223">
        <f t="shared" si="110"/>
        <v>0</v>
      </c>
      <c r="P1287" s="194"/>
    </row>
    <row r="1288" s="187" customFormat="1" ht="16.05" customHeight="1" spans="1:16">
      <c r="A1288" s="241">
        <v>2240502</v>
      </c>
      <c r="B1288" s="148" t="s">
        <v>102</v>
      </c>
      <c r="C1288" s="222">
        <v>0</v>
      </c>
      <c r="D1288" s="222">
        <v>0</v>
      </c>
      <c r="E1288" s="222">
        <v>0</v>
      </c>
      <c r="F1288" s="223">
        <f t="shared" si="107"/>
        <v>0</v>
      </c>
      <c r="G1288" s="222">
        <f t="shared" si="108"/>
        <v>0</v>
      </c>
      <c r="H1288" s="223">
        <f t="shared" si="109"/>
        <v>0</v>
      </c>
      <c r="I1288" s="222">
        <v>0</v>
      </c>
      <c r="J1288" s="234">
        <v>0</v>
      </c>
      <c r="K1288" s="235">
        <v>0</v>
      </c>
      <c r="L1288" s="235">
        <v>0</v>
      </c>
      <c r="M1288" s="222">
        <f t="shared" si="106"/>
        <v>0</v>
      </c>
      <c r="N1288" s="223">
        <f t="shared" si="110"/>
        <v>0</v>
      </c>
      <c r="P1288" s="194"/>
    </row>
    <row r="1289" s="187" customFormat="1" ht="16.05" customHeight="1" spans="1:16">
      <c r="A1289" s="241">
        <v>2240503</v>
      </c>
      <c r="B1289" s="148" t="s">
        <v>103</v>
      </c>
      <c r="C1289" s="222">
        <v>0</v>
      </c>
      <c r="D1289" s="222">
        <v>0</v>
      </c>
      <c r="E1289" s="222">
        <v>0</v>
      </c>
      <c r="F1289" s="223">
        <f t="shared" si="107"/>
        <v>0</v>
      </c>
      <c r="G1289" s="222">
        <f t="shared" si="108"/>
        <v>0</v>
      </c>
      <c r="H1289" s="223">
        <f t="shared" si="109"/>
        <v>0</v>
      </c>
      <c r="I1289" s="222">
        <v>0</v>
      </c>
      <c r="J1289" s="234">
        <v>0</v>
      </c>
      <c r="K1289" s="235">
        <v>0</v>
      </c>
      <c r="L1289" s="235">
        <v>0</v>
      </c>
      <c r="M1289" s="222">
        <f t="shared" si="106"/>
        <v>0</v>
      </c>
      <c r="N1289" s="223">
        <f t="shared" si="110"/>
        <v>0</v>
      </c>
      <c r="P1289" s="194"/>
    </row>
    <row r="1290" s="187" customFormat="1" ht="16.05" customHeight="1" spans="1:16">
      <c r="A1290" s="241">
        <v>2240504</v>
      </c>
      <c r="B1290" s="148" t="s">
        <v>1087</v>
      </c>
      <c r="C1290" s="222">
        <v>0</v>
      </c>
      <c r="D1290" s="222">
        <v>0</v>
      </c>
      <c r="E1290" s="222">
        <v>0</v>
      </c>
      <c r="F1290" s="223">
        <f t="shared" si="107"/>
        <v>0</v>
      </c>
      <c r="G1290" s="222">
        <f t="shared" si="108"/>
        <v>0</v>
      </c>
      <c r="H1290" s="223">
        <f t="shared" si="109"/>
        <v>0</v>
      </c>
      <c r="I1290" s="222">
        <v>0</v>
      </c>
      <c r="J1290" s="234">
        <v>0</v>
      </c>
      <c r="K1290" s="235">
        <v>0</v>
      </c>
      <c r="L1290" s="235">
        <v>0</v>
      </c>
      <c r="M1290" s="222">
        <f t="shared" si="106"/>
        <v>0</v>
      </c>
      <c r="N1290" s="223">
        <f t="shared" si="110"/>
        <v>0</v>
      </c>
      <c r="P1290" s="194"/>
    </row>
    <row r="1291" s="187" customFormat="1" ht="16.05" customHeight="1" spans="1:16">
      <c r="A1291" s="241">
        <v>2240505</v>
      </c>
      <c r="B1291" s="148" t="s">
        <v>1088</v>
      </c>
      <c r="C1291" s="222">
        <v>0</v>
      </c>
      <c r="D1291" s="222">
        <v>0</v>
      </c>
      <c r="E1291" s="222">
        <v>0</v>
      </c>
      <c r="F1291" s="223">
        <f t="shared" si="107"/>
        <v>0</v>
      </c>
      <c r="G1291" s="222">
        <f t="shared" si="108"/>
        <v>0</v>
      </c>
      <c r="H1291" s="223">
        <f t="shared" si="109"/>
        <v>0</v>
      </c>
      <c r="I1291" s="222">
        <v>0</v>
      </c>
      <c r="J1291" s="234">
        <v>0</v>
      </c>
      <c r="K1291" s="235">
        <v>0</v>
      </c>
      <c r="L1291" s="235">
        <v>0</v>
      </c>
      <c r="M1291" s="222">
        <f t="shared" si="106"/>
        <v>0</v>
      </c>
      <c r="N1291" s="223">
        <f t="shared" si="110"/>
        <v>0</v>
      </c>
      <c r="P1291" s="194"/>
    </row>
    <row r="1292" s="187" customFormat="1" ht="16.05" customHeight="1" spans="1:16">
      <c r="A1292" s="241">
        <v>2240506</v>
      </c>
      <c r="B1292" s="148" t="s">
        <v>1089</v>
      </c>
      <c r="C1292" s="222">
        <v>0</v>
      </c>
      <c r="D1292" s="222">
        <v>0</v>
      </c>
      <c r="E1292" s="222">
        <v>0</v>
      </c>
      <c r="F1292" s="223">
        <f t="shared" si="107"/>
        <v>0</v>
      </c>
      <c r="G1292" s="222">
        <f t="shared" si="108"/>
        <v>0</v>
      </c>
      <c r="H1292" s="223">
        <f t="shared" si="109"/>
        <v>0</v>
      </c>
      <c r="I1292" s="222">
        <v>0</v>
      </c>
      <c r="J1292" s="234">
        <v>0</v>
      </c>
      <c r="K1292" s="235">
        <v>0</v>
      </c>
      <c r="L1292" s="235">
        <v>0</v>
      </c>
      <c r="M1292" s="222">
        <f t="shared" si="106"/>
        <v>0</v>
      </c>
      <c r="N1292" s="223">
        <f t="shared" si="110"/>
        <v>0</v>
      </c>
      <c r="P1292" s="194"/>
    </row>
    <row r="1293" s="187" customFormat="1" ht="16.05" customHeight="1" spans="1:16">
      <c r="A1293" s="241">
        <v>2240507</v>
      </c>
      <c r="B1293" s="148" t="s">
        <v>1090</v>
      </c>
      <c r="C1293" s="222">
        <v>0</v>
      </c>
      <c r="D1293" s="222">
        <v>0</v>
      </c>
      <c r="E1293" s="222">
        <v>0</v>
      </c>
      <c r="F1293" s="223">
        <f t="shared" si="107"/>
        <v>0</v>
      </c>
      <c r="G1293" s="222">
        <f t="shared" si="108"/>
        <v>0</v>
      </c>
      <c r="H1293" s="223">
        <f t="shared" si="109"/>
        <v>0</v>
      </c>
      <c r="I1293" s="222">
        <v>0</v>
      </c>
      <c r="J1293" s="234">
        <v>0</v>
      </c>
      <c r="K1293" s="235">
        <v>0</v>
      </c>
      <c r="L1293" s="235">
        <v>0</v>
      </c>
      <c r="M1293" s="222">
        <f t="shared" si="106"/>
        <v>0</v>
      </c>
      <c r="N1293" s="223">
        <f t="shared" si="110"/>
        <v>0</v>
      </c>
      <c r="P1293" s="194"/>
    </row>
    <row r="1294" s="187" customFormat="1" ht="16.05" customHeight="1" spans="1:16">
      <c r="A1294" s="241">
        <v>2240508</v>
      </c>
      <c r="B1294" s="148" t="s">
        <v>1091</v>
      </c>
      <c r="C1294" s="222">
        <v>0</v>
      </c>
      <c r="D1294" s="222">
        <v>0</v>
      </c>
      <c r="E1294" s="222">
        <v>0</v>
      </c>
      <c r="F1294" s="223">
        <f t="shared" si="107"/>
        <v>0</v>
      </c>
      <c r="G1294" s="222">
        <f t="shared" si="108"/>
        <v>0</v>
      </c>
      <c r="H1294" s="223">
        <f t="shared" si="109"/>
        <v>0</v>
      </c>
      <c r="I1294" s="222">
        <v>0</v>
      </c>
      <c r="J1294" s="234">
        <v>0</v>
      </c>
      <c r="K1294" s="235">
        <v>0</v>
      </c>
      <c r="L1294" s="235">
        <v>0</v>
      </c>
      <c r="M1294" s="222">
        <f t="shared" si="106"/>
        <v>0</v>
      </c>
      <c r="N1294" s="223">
        <f t="shared" si="110"/>
        <v>0</v>
      </c>
      <c r="P1294" s="194"/>
    </row>
    <row r="1295" s="187" customFormat="1" ht="16.05" customHeight="1" spans="1:16">
      <c r="A1295" s="241">
        <v>2240509</v>
      </c>
      <c r="B1295" s="148" t="s">
        <v>1092</v>
      </c>
      <c r="C1295" s="222">
        <v>0</v>
      </c>
      <c r="D1295" s="222">
        <v>0</v>
      </c>
      <c r="E1295" s="222">
        <v>0</v>
      </c>
      <c r="F1295" s="223">
        <f t="shared" si="107"/>
        <v>0</v>
      </c>
      <c r="G1295" s="222">
        <f t="shared" si="108"/>
        <v>0</v>
      </c>
      <c r="H1295" s="223">
        <f t="shared" si="109"/>
        <v>0</v>
      </c>
      <c r="I1295" s="222">
        <v>0</v>
      </c>
      <c r="J1295" s="234">
        <v>0</v>
      </c>
      <c r="K1295" s="235">
        <v>0</v>
      </c>
      <c r="L1295" s="235">
        <v>0</v>
      </c>
      <c r="M1295" s="222">
        <f t="shared" si="106"/>
        <v>0</v>
      </c>
      <c r="N1295" s="223">
        <f t="shared" si="110"/>
        <v>0</v>
      </c>
      <c r="P1295" s="194"/>
    </row>
    <row r="1296" s="187" customFormat="1" ht="16.05" customHeight="1" spans="1:16">
      <c r="A1296" s="241">
        <v>2240510</v>
      </c>
      <c r="B1296" s="148" t="s">
        <v>1093</v>
      </c>
      <c r="C1296" s="222">
        <v>0</v>
      </c>
      <c r="D1296" s="222">
        <v>0</v>
      </c>
      <c r="E1296" s="222">
        <v>0</v>
      </c>
      <c r="F1296" s="223">
        <f t="shared" si="107"/>
        <v>0</v>
      </c>
      <c r="G1296" s="222">
        <f t="shared" si="108"/>
        <v>0</v>
      </c>
      <c r="H1296" s="223">
        <f t="shared" si="109"/>
        <v>0</v>
      </c>
      <c r="I1296" s="222">
        <v>0</v>
      </c>
      <c r="J1296" s="234">
        <v>0</v>
      </c>
      <c r="K1296" s="235">
        <v>0</v>
      </c>
      <c r="L1296" s="235">
        <v>0</v>
      </c>
      <c r="M1296" s="222">
        <f t="shared" si="106"/>
        <v>0</v>
      </c>
      <c r="N1296" s="223">
        <f t="shared" si="110"/>
        <v>0</v>
      </c>
      <c r="P1296" s="194"/>
    </row>
    <row r="1297" s="187" customFormat="1" ht="16.05" customHeight="1" spans="1:16">
      <c r="A1297" s="241">
        <v>2240550</v>
      </c>
      <c r="B1297" s="148" t="s">
        <v>1094</v>
      </c>
      <c r="C1297" s="222">
        <v>0</v>
      </c>
      <c r="D1297" s="222">
        <v>0</v>
      </c>
      <c r="E1297" s="222">
        <v>0</v>
      </c>
      <c r="F1297" s="223">
        <f t="shared" si="107"/>
        <v>0</v>
      </c>
      <c r="G1297" s="222">
        <f t="shared" si="108"/>
        <v>0</v>
      </c>
      <c r="H1297" s="223">
        <f t="shared" si="109"/>
        <v>0</v>
      </c>
      <c r="I1297" s="222">
        <v>0</v>
      </c>
      <c r="J1297" s="234">
        <v>0</v>
      </c>
      <c r="K1297" s="235">
        <v>0</v>
      </c>
      <c r="L1297" s="235">
        <v>0</v>
      </c>
      <c r="M1297" s="222">
        <f t="shared" si="106"/>
        <v>0</v>
      </c>
      <c r="N1297" s="223">
        <f t="shared" si="110"/>
        <v>0</v>
      </c>
      <c r="P1297" s="194"/>
    </row>
    <row r="1298" s="187" customFormat="1" ht="16.05" customHeight="1" spans="1:16">
      <c r="A1298" s="241">
        <v>2240599</v>
      </c>
      <c r="B1298" s="148" t="s">
        <v>1095</v>
      </c>
      <c r="C1298" s="222">
        <v>0</v>
      </c>
      <c r="D1298" s="222">
        <v>0</v>
      </c>
      <c r="E1298" s="222">
        <v>0</v>
      </c>
      <c r="F1298" s="223">
        <f t="shared" si="107"/>
        <v>0</v>
      </c>
      <c r="G1298" s="222">
        <f t="shared" si="108"/>
        <v>0</v>
      </c>
      <c r="H1298" s="223">
        <f t="shared" si="109"/>
        <v>0</v>
      </c>
      <c r="I1298" s="222">
        <v>0</v>
      </c>
      <c r="J1298" s="234">
        <v>0</v>
      </c>
      <c r="K1298" s="235">
        <v>0</v>
      </c>
      <c r="L1298" s="235">
        <v>0</v>
      </c>
      <c r="M1298" s="222">
        <f t="shared" si="106"/>
        <v>0</v>
      </c>
      <c r="N1298" s="223">
        <f t="shared" si="110"/>
        <v>0</v>
      </c>
      <c r="P1298" s="194"/>
    </row>
    <row r="1299" s="187" customFormat="1" ht="16.05" customHeight="1" spans="1:16">
      <c r="A1299" s="241">
        <v>22406</v>
      </c>
      <c r="B1299" s="219" t="s">
        <v>1096</v>
      </c>
      <c r="C1299" s="222">
        <v>0</v>
      </c>
      <c r="D1299" s="222">
        <v>0</v>
      </c>
      <c r="E1299" s="222">
        <v>3</v>
      </c>
      <c r="F1299" s="223">
        <f t="shared" si="107"/>
        <v>0</v>
      </c>
      <c r="G1299" s="222">
        <f t="shared" si="108"/>
        <v>3</v>
      </c>
      <c r="H1299" s="223">
        <f t="shared" si="109"/>
        <v>0</v>
      </c>
      <c r="I1299" s="222">
        <v>526.93</v>
      </c>
      <c r="J1299" s="234">
        <v>0</v>
      </c>
      <c r="K1299" s="235">
        <v>34</v>
      </c>
      <c r="L1299" s="235">
        <v>492.93</v>
      </c>
      <c r="M1299" s="222">
        <f t="shared" si="106"/>
        <v>526.93</v>
      </c>
      <c r="N1299" s="223">
        <f t="shared" si="110"/>
        <v>0</v>
      </c>
      <c r="P1299" s="194"/>
    </row>
    <row r="1300" s="187" customFormat="1" ht="16.05" customHeight="1" spans="1:16">
      <c r="A1300" s="241">
        <v>2240601</v>
      </c>
      <c r="B1300" s="148" t="s">
        <v>1097</v>
      </c>
      <c r="C1300" s="222">
        <v>0</v>
      </c>
      <c r="D1300" s="222">
        <v>0</v>
      </c>
      <c r="E1300" s="222">
        <v>3</v>
      </c>
      <c r="F1300" s="223">
        <f t="shared" si="107"/>
        <v>0</v>
      </c>
      <c r="G1300" s="222">
        <f t="shared" si="108"/>
        <v>3</v>
      </c>
      <c r="H1300" s="223">
        <f t="shared" si="109"/>
        <v>0</v>
      </c>
      <c r="I1300" s="222">
        <v>526.93</v>
      </c>
      <c r="J1300" s="234">
        <v>0</v>
      </c>
      <c r="K1300" s="235">
        <v>34</v>
      </c>
      <c r="L1300" s="235">
        <v>492.93</v>
      </c>
      <c r="M1300" s="222">
        <f t="shared" si="106"/>
        <v>526.93</v>
      </c>
      <c r="N1300" s="223">
        <f t="shared" si="110"/>
        <v>0</v>
      </c>
      <c r="P1300" s="194"/>
    </row>
    <row r="1301" s="187" customFormat="1" ht="16.05" customHeight="1" spans="1:16">
      <c r="A1301" s="241">
        <v>2240602</v>
      </c>
      <c r="B1301" s="148" t="s">
        <v>1098</v>
      </c>
      <c r="C1301" s="222">
        <v>0</v>
      </c>
      <c r="D1301" s="222">
        <v>0</v>
      </c>
      <c r="E1301" s="222">
        <v>0</v>
      </c>
      <c r="F1301" s="223">
        <f t="shared" si="107"/>
        <v>0</v>
      </c>
      <c r="G1301" s="222">
        <f t="shared" si="108"/>
        <v>0</v>
      </c>
      <c r="H1301" s="223">
        <f t="shared" si="109"/>
        <v>0</v>
      </c>
      <c r="I1301" s="222">
        <v>0</v>
      </c>
      <c r="J1301" s="234">
        <v>0</v>
      </c>
      <c r="K1301" s="235">
        <v>0</v>
      </c>
      <c r="L1301" s="235">
        <v>0</v>
      </c>
      <c r="M1301" s="222">
        <f t="shared" si="106"/>
        <v>0</v>
      </c>
      <c r="N1301" s="223">
        <f t="shared" si="110"/>
        <v>0</v>
      </c>
      <c r="P1301" s="194"/>
    </row>
    <row r="1302" s="187" customFormat="1" ht="16.05" customHeight="1" spans="1:16">
      <c r="A1302" s="241">
        <v>2240699</v>
      </c>
      <c r="B1302" s="148" t="s">
        <v>1099</v>
      </c>
      <c r="C1302" s="222">
        <v>0</v>
      </c>
      <c r="D1302" s="222">
        <v>0</v>
      </c>
      <c r="E1302" s="222">
        <v>0</v>
      </c>
      <c r="F1302" s="223">
        <f t="shared" si="107"/>
        <v>0</v>
      </c>
      <c r="G1302" s="222">
        <f t="shared" si="108"/>
        <v>0</v>
      </c>
      <c r="H1302" s="223">
        <f t="shared" si="109"/>
        <v>0</v>
      </c>
      <c r="I1302" s="222">
        <v>0</v>
      </c>
      <c r="J1302" s="234">
        <v>0</v>
      </c>
      <c r="K1302" s="235">
        <v>0</v>
      </c>
      <c r="L1302" s="235">
        <v>0</v>
      </c>
      <c r="M1302" s="222">
        <f t="shared" si="106"/>
        <v>0</v>
      </c>
      <c r="N1302" s="223">
        <f t="shared" si="110"/>
        <v>0</v>
      </c>
      <c r="P1302" s="194"/>
    </row>
    <row r="1303" s="187" customFormat="1" ht="16.05" customHeight="1" spans="1:16">
      <c r="A1303" s="241">
        <v>22407</v>
      </c>
      <c r="B1303" s="219" t="s">
        <v>1100</v>
      </c>
      <c r="C1303" s="222">
        <v>30</v>
      </c>
      <c r="D1303" s="222">
        <v>26.6</v>
      </c>
      <c r="E1303" s="222">
        <v>54</v>
      </c>
      <c r="F1303" s="223">
        <f t="shared" si="107"/>
        <v>203.007518796992</v>
      </c>
      <c r="G1303" s="222">
        <f t="shared" si="108"/>
        <v>24</v>
      </c>
      <c r="H1303" s="223">
        <f t="shared" si="109"/>
        <v>80</v>
      </c>
      <c r="I1303" s="222">
        <v>37</v>
      </c>
      <c r="J1303" s="234">
        <v>2</v>
      </c>
      <c r="K1303" s="235">
        <v>0</v>
      </c>
      <c r="L1303" s="235">
        <v>35</v>
      </c>
      <c r="M1303" s="222">
        <f t="shared" si="106"/>
        <v>10.4</v>
      </c>
      <c r="N1303" s="223">
        <f t="shared" si="110"/>
        <v>39.0977443609022</v>
      </c>
      <c r="P1303" s="194"/>
    </row>
    <row r="1304" s="187" customFormat="1" ht="16.05" customHeight="1" spans="1:16">
      <c r="A1304" s="241">
        <v>2240703</v>
      </c>
      <c r="B1304" s="148" t="s">
        <v>1101</v>
      </c>
      <c r="C1304" s="222">
        <v>53</v>
      </c>
      <c r="D1304" s="222">
        <v>26.6</v>
      </c>
      <c r="E1304" s="222">
        <v>54</v>
      </c>
      <c r="F1304" s="223">
        <f t="shared" si="107"/>
        <v>203.007518796992</v>
      </c>
      <c r="G1304" s="222">
        <f t="shared" si="108"/>
        <v>1</v>
      </c>
      <c r="H1304" s="223">
        <f t="shared" si="109"/>
        <v>1.88679245283019</v>
      </c>
      <c r="I1304" s="222">
        <v>37</v>
      </c>
      <c r="J1304" s="234">
        <v>2</v>
      </c>
      <c r="K1304" s="235">
        <v>0</v>
      </c>
      <c r="L1304" s="235">
        <v>35</v>
      </c>
      <c r="M1304" s="222">
        <f t="shared" si="106"/>
        <v>10.4</v>
      </c>
      <c r="N1304" s="223">
        <f t="shared" si="110"/>
        <v>39.0977443609022</v>
      </c>
      <c r="P1304" s="194"/>
    </row>
    <row r="1305" s="187" customFormat="1" ht="16.05" customHeight="1" spans="1:16">
      <c r="A1305" s="241">
        <v>2240704</v>
      </c>
      <c r="B1305" s="148" t="s">
        <v>1102</v>
      </c>
      <c r="C1305" s="222">
        <v>-23</v>
      </c>
      <c r="D1305" s="222">
        <v>0</v>
      </c>
      <c r="E1305" s="222">
        <v>0</v>
      </c>
      <c r="F1305" s="223">
        <f t="shared" si="107"/>
        <v>0</v>
      </c>
      <c r="G1305" s="222">
        <f t="shared" si="108"/>
        <v>23</v>
      </c>
      <c r="H1305" s="223">
        <f t="shared" si="109"/>
        <v>-100</v>
      </c>
      <c r="I1305" s="222">
        <v>0</v>
      </c>
      <c r="J1305" s="234">
        <v>0</v>
      </c>
      <c r="K1305" s="235">
        <v>0</v>
      </c>
      <c r="L1305" s="235">
        <v>0</v>
      </c>
      <c r="M1305" s="222">
        <f t="shared" si="106"/>
        <v>0</v>
      </c>
      <c r="N1305" s="223">
        <f t="shared" si="110"/>
        <v>0</v>
      </c>
      <c r="P1305" s="194"/>
    </row>
    <row r="1306" s="187" customFormat="1" ht="16.05" customHeight="1" spans="1:16">
      <c r="A1306" s="241">
        <v>2240799</v>
      </c>
      <c r="B1306" s="148" t="s">
        <v>1103</v>
      </c>
      <c r="C1306" s="222">
        <v>0</v>
      </c>
      <c r="D1306" s="222">
        <v>0</v>
      </c>
      <c r="E1306" s="222">
        <v>0</v>
      </c>
      <c r="F1306" s="223">
        <f t="shared" si="107"/>
        <v>0</v>
      </c>
      <c r="G1306" s="222">
        <f t="shared" si="108"/>
        <v>0</v>
      </c>
      <c r="H1306" s="223">
        <f t="shared" si="109"/>
        <v>0</v>
      </c>
      <c r="I1306" s="222">
        <v>0</v>
      </c>
      <c r="J1306" s="234">
        <v>0</v>
      </c>
      <c r="K1306" s="235">
        <v>0</v>
      </c>
      <c r="L1306" s="235">
        <v>0</v>
      </c>
      <c r="M1306" s="222">
        <f t="shared" ref="M1306:M1308" si="111">I1306-D1306</f>
        <v>0</v>
      </c>
      <c r="N1306" s="223">
        <f t="shared" si="110"/>
        <v>0</v>
      </c>
      <c r="P1306" s="194"/>
    </row>
    <row r="1307" s="187" customFormat="1" ht="16.05" customHeight="1" spans="1:16">
      <c r="A1307" s="241">
        <v>22499</v>
      </c>
      <c r="B1307" s="219" t="s">
        <v>1104</v>
      </c>
      <c r="C1307" s="222">
        <v>0</v>
      </c>
      <c r="D1307" s="222">
        <v>36</v>
      </c>
      <c r="E1307" s="222">
        <v>0</v>
      </c>
      <c r="F1307" s="223">
        <f t="shared" si="107"/>
        <v>0</v>
      </c>
      <c r="G1307" s="222">
        <f t="shared" si="108"/>
        <v>0</v>
      </c>
      <c r="H1307" s="223">
        <f t="shared" si="109"/>
        <v>0</v>
      </c>
      <c r="I1307" s="222">
        <v>700</v>
      </c>
      <c r="J1307" s="234">
        <v>0</v>
      </c>
      <c r="K1307" s="235">
        <v>700</v>
      </c>
      <c r="L1307" s="235">
        <v>0</v>
      </c>
      <c r="M1307" s="222">
        <f t="shared" si="111"/>
        <v>664</v>
      </c>
      <c r="N1307" s="223">
        <f t="shared" si="110"/>
        <v>1844.44444444444</v>
      </c>
      <c r="P1307" s="194"/>
    </row>
    <row r="1308" s="187" customFormat="1" ht="16.05" customHeight="1" spans="1:16">
      <c r="A1308" s="241">
        <v>2249999</v>
      </c>
      <c r="B1308" s="148" t="s">
        <v>1105</v>
      </c>
      <c r="C1308" s="222">
        <v>0</v>
      </c>
      <c r="D1308" s="222">
        <v>0</v>
      </c>
      <c r="E1308" s="222">
        <v>0</v>
      </c>
      <c r="F1308" s="223">
        <f t="shared" si="107"/>
        <v>0</v>
      </c>
      <c r="G1308" s="222">
        <f t="shared" si="108"/>
        <v>0</v>
      </c>
      <c r="H1308" s="223">
        <f t="shared" si="109"/>
        <v>0</v>
      </c>
      <c r="I1308" s="222">
        <v>700</v>
      </c>
      <c r="J1308" s="234">
        <v>0</v>
      </c>
      <c r="K1308" s="235">
        <v>700</v>
      </c>
      <c r="L1308" s="235">
        <v>0</v>
      </c>
      <c r="M1308" s="222">
        <f t="shared" si="111"/>
        <v>700</v>
      </c>
      <c r="N1308" s="223">
        <f t="shared" si="110"/>
        <v>0</v>
      </c>
      <c r="P1308" s="194"/>
    </row>
    <row r="1309" s="189" customFormat="1" ht="16.05" customHeight="1" spans="1:30">
      <c r="A1309" s="241">
        <v>227</v>
      </c>
      <c r="B1309" s="219" t="s">
        <v>1106</v>
      </c>
      <c r="C1309" s="222"/>
      <c r="D1309" s="222">
        <v>3000</v>
      </c>
      <c r="E1309" s="222">
        <v>0</v>
      </c>
      <c r="F1309" s="223">
        <f t="shared" si="107"/>
        <v>0</v>
      </c>
      <c r="G1309" s="222">
        <f t="shared" si="108"/>
        <v>0</v>
      </c>
      <c r="H1309" s="223">
        <f t="shared" si="109"/>
        <v>0</v>
      </c>
      <c r="I1309" s="222">
        <v>2200</v>
      </c>
      <c r="J1309" s="234">
        <v>2200</v>
      </c>
      <c r="K1309" s="235">
        <v>0</v>
      </c>
      <c r="L1309" s="235">
        <v>0</v>
      </c>
      <c r="M1309" s="222"/>
      <c r="N1309" s="223">
        <f t="shared" si="110"/>
        <v>0</v>
      </c>
      <c r="O1309" s="187"/>
      <c r="P1309" s="194"/>
      <c r="Q1309" s="187"/>
      <c r="R1309" s="187"/>
      <c r="S1309" s="187"/>
      <c r="T1309" s="187"/>
      <c r="U1309" s="187"/>
      <c r="V1309" s="187"/>
      <c r="W1309" s="187"/>
      <c r="X1309" s="187"/>
      <c r="Y1309" s="187"/>
      <c r="Z1309" s="187"/>
      <c r="AA1309" s="187"/>
      <c r="AB1309" s="187"/>
      <c r="AC1309" s="187"/>
      <c r="AD1309" s="187"/>
    </row>
    <row r="1310" s="189" customFormat="1" ht="16.05" customHeight="1" spans="1:30">
      <c r="A1310" s="241">
        <v>229</v>
      </c>
      <c r="B1310" s="219" t="s">
        <v>1107</v>
      </c>
      <c r="C1310" s="222">
        <v>76</v>
      </c>
      <c r="D1310" s="222">
        <v>23807</v>
      </c>
      <c r="E1310" s="222">
        <v>99</v>
      </c>
      <c r="F1310" s="223">
        <f t="shared" si="107"/>
        <v>0.415844079472424</v>
      </c>
      <c r="G1310" s="222">
        <f t="shared" si="108"/>
        <v>23</v>
      </c>
      <c r="H1310" s="223">
        <f t="shared" si="109"/>
        <v>30.2631578947368</v>
      </c>
      <c r="I1310" s="222">
        <v>24276.42</v>
      </c>
      <c r="J1310" s="234">
        <v>22600</v>
      </c>
      <c r="K1310" s="235">
        <v>1172.56</v>
      </c>
      <c r="L1310" s="235">
        <v>503.86</v>
      </c>
      <c r="M1310" s="222">
        <f t="shared" ref="M1310:M1313" si="112">I1310-D1310</f>
        <v>469.420000000002</v>
      </c>
      <c r="N1310" s="223">
        <f t="shared" si="110"/>
        <v>1.97177300793885</v>
      </c>
      <c r="O1310" s="187"/>
      <c r="P1310" s="194"/>
      <c r="Q1310" s="187"/>
      <c r="R1310" s="187"/>
      <c r="S1310" s="187"/>
      <c r="T1310" s="187"/>
      <c r="U1310" s="187"/>
      <c r="V1310" s="187"/>
      <c r="W1310" s="187"/>
      <c r="X1310" s="187"/>
      <c r="Y1310" s="187"/>
      <c r="Z1310" s="187"/>
      <c r="AA1310" s="187"/>
      <c r="AB1310" s="187"/>
      <c r="AC1310" s="187"/>
      <c r="AD1310" s="187"/>
    </row>
    <row r="1311" s="189" customFormat="1" ht="16.05" customHeight="1" spans="1:30">
      <c r="A1311" s="241">
        <v>22902</v>
      </c>
      <c r="B1311" s="219" t="s">
        <v>1108</v>
      </c>
      <c r="C1311" s="222"/>
      <c r="D1311" s="222">
        <v>8792</v>
      </c>
      <c r="E1311" s="222">
        <v>0</v>
      </c>
      <c r="F1311" s="223">
        <f t="shared" si="107"/>
        <v>0</v>
      </c>
      <c r="G1311" s="222">
        <f t="shared" si="108"/>
        <v>0</v>
      </c>
      <c r="H1311" s="223">
        <f t="shared" si="109"/>
        <v>0</v>
      </c>
      <c r="I1311" s="222">
        <v>2000</v>
      </c>
      <c r="J1311" s="234">
        <v>2000</v>
      </c>
      <c r="K1311" s="235">
        <v>0</v>
      </c>
      <c r="L1311" s="235">
        <v>0</v>
      </c>
      <c r="M1311" s="222"/>
      <c r="N1311" s="223">
        <f t="shared" si="110"/>
        <v>0</v>
      </c>
      <c r="O1311" s="187"/>
      <c r="P1311" s="194"/>
      <c r="Q1311" s="187"/>
      <c r="R1311" s="187"/>
      <c r="S1311" s="187"/>
      <c r="T1311" s="187"/>
      <c r="U1311" s="187"/>
      <c r="V1311" s="187"/>
      <c r="W1311" s="187"/>
      <c r="X1311" s="187"/>
      <c r="Y1311" s="187"/>
      <c r="Z1311" s="187"/>
      <c r="AA1311" s="187"/>
      <c r="AB1311" s="187"/>
      <c r="AC1311" s="187"/>
      <c r="AD1311" s="187"/>
    </row>
    <row r="1312" s="189" customFormat="1" ht="16.05" customHeight="1" spans="1:30">
      <c r="A1312" s="241">
        <v>22999</v>
      </c>
      <c r="B1312" s="219" t="s">
        <v>971</v>
      </c>
      <c r="C1312" s="222">
        <v>76</v>
      </c>
      <c r="D1312" s="222">
        <v>15015</v>
      </c>
      <c r="E1312" s="222">
        <v>99</v>
      </c>
      <c r="F1312" s="223">
        <f t="shared" si="107"/>
        <v>0.659340659340659</v>
      </c>
      <c r="G1312" s="222">
        <f t="shared" si="108"/>
        <v>23</v>
      </c>
      <c r="H1312" s="223">
        <f t="shared" si="109"/>
        <v>30.2631578947368</v>
      </c>
      <c r="I1312" s="222">
        <v>22276.42</v>
      </c>
      <c r="J1312" s="234">
        <v>20600</v>
      </c>
      <c r="K1312" s="235">
        <v>1172.56</v>
      </c>
      <c r="L1312" s="235">
        <v>503.86</v>
      </c>
      <c r="M1312" s="222">
        <f t="shared" si="112"/>
        <v>7261.42</v>
      </c>
      <c r="N1312" s="223">
        <f t="shared" si="110"/>
        <v>48.3611055611056</v>
      </c>
      <c r="O1312" s="187"/>
      <c r="P1312" s="194"/>
      <c r="Q1312" s="187"/>
      <c r="R1312" s="187"/>
      <c r="S1312" s="187"/>
      <c r="T1312" s="187"/>
      <c r="U1312" s="187"/>
      <c r="V1312" s="187"/>
      <c r="W1312" s="187"/>
      <c r="X1312" s="187"/>
      <c r="Y1312" s="187"/>
      <c r="Z1312" s="187"/>
      <c r="AA1312" s="187"/>
      <c r="AB1312" s="187"/>
      <c r="AC1312" s="187"/>
      <c r="AD1312" s="187"/>
    </row>
    <row r="1313" s="189" customFormat="1" ht="16.05" customHeight="1" spans="1:30">
      <c r="A1313" s="241">
        <v>2299999</v>
      </c>
      <c r="B1313" s="148" t="s">
        <v>254</v>
      </c>
      <c r="C1313" s="222">
        <v>76</v>
      </c>
      <c r="D1313" s="222"/>
      <c r="E1313" s="222"/>
      <c r="F1313" s="223">
        <f t="shared" si="107"/>
        <v>0</v>
      </c>
      <c r="G1313" s="222">
        <f t="shared" si="108"/>
        <v>-76</v>
      </c>
      <c r="H1313" s="223">
        <f t="shared" si="109"/>
        <v>-100</v>
      </c>
      <c r="I1313" s="222"/>
      <c r="J1313" s="234"/>
      <c r="K1313" s="235"/>
      <c r="L1313" s="235"/>
      <c r="M1313" s="222">
        <f t="shared" si="112"/>
        <v>0</v>
      </c>
      <c r="N1313" s="223">
        <f t="shared" si="110"/>
        <v>0</v>
      </c>
      <c r="O1313" s="187"/>
      <c r="P1313" s="194"/>
      <c r="Q1313" s="187"/>
      <c r="R1313" s="187"/>
      <c r="S1313" s="187"/>
      <c r="T1313" s="187"/>
      <c r="U1313" s="187"/>
      <c r="V1313" s="187"/>
      <c r="W1313" s="187"/>
      <c r="X1313" s="187"/>
      <c r="Y1313" s="187"/>
      <c r="Z1313" s="187"/>
      <c r="AA1313" s="187"/>
      <c r="AB1313" s="187"/>
      <c r="AC1313" s="187"/>
      <c r="AD1313" s="187"/>
    </row>
    <row r="1314" s="187" customFormat="1" ht="16.05" customHeight="1" spans="1:16">
      <c r="A1314" s="241">
        <v>232</v>
      </c>
      <c r="B1314" s="219" t="s">
        <v>1109</v>
      </c>
      <c r="C1314" s="222">
        <v>3904</v>
      </c>
      <c r="D1314" s="222">
        <v>4324</v>
      </c>
      <c r="E1314" s="222">
        <v>4219</v>
      </c>
      <c r="F1314" s="223">
        <f t="shared" si="107"/>
        <v>97.5716928769658</v>
      </c>
      <c r="G1314" s="222">
        <f t="shared" si="108"/>
        <v>315</v>
      </c>
      <c r="H1314" s="223">
        <f t="shared" si="109"/>
        <v>8.06864754098361</v>
      </c>
      <c r="I1314" s="222">
        <v>0</v>
      </c>
      <c r="J1314" s="234">
        <v>0</v>
      </c>
      <c r="K1314" s="235">
        <v>0</v>
      </c>
      <c r="L1314" s="235">
        <v>0</v>
      </c>
      <c r="M1314" s="222">
        <f t="shared" ref="M1310:M1325" si="113">I1314-D1314</f>
        <v>-4324</v>
      </c>
      <c r="N1314" s="223">
        <f t="shared" si="110"/>
        <v>-100</v>
      </c>
      <c r="P1314" s="194"/>
    </row>
    <row r="1315" s="187" customFormat="1" ht="16.05" customHeight="1" spans="1:16">
      <c r="A1315" s="241">
        <v>23201</v>
      </c>
      <c r="B1315" s="219" t="s">
        <v>1110</v>
      </c>
      <c r="C1315" s="222">
        <v>0</v>
      </c>
      <c r="D1315" s="222"/>
      <c r="E1315" s="222"/>
      <c r="F1315" s="223">
        <f t="shared" si="107"/>
        <v>0</v>
      </c>
      <c r="G1315" s="222">
        <f t="shared" si="108"/>
        <v>0</v>
      </c>
      <c r="H1315" s="223">
        <f t="shared" si="109"/>
        <v>0</v>
      </c>
      <c r="I1315" s="222"/>
      <c r="J1315" s="234"/>
      <c r="K1315" s="235"/>
      <c r="L1315" s="235"/>
      <c r="M1315" s="222">
        <f t="shared" si="113"/>
        <v>0</v>
      </c>
      <c r="N1315" s="223">
        <f t="shared" si="110"/>
        <v>0</v>
      </c>
      <c r="P1315" s="194"/>
    </row>
    <row r="1316" s="187" customFormat="1" ht="16.05" customHeight="1" spans="1:16">
      <c r="A1316" s="241">
        <v>23202</v>
      </c>
      <c r="B1316" s="219" t="s">
        <v>1111</v>
      </c>
      <c r="C1316" s="222">
        <v>0</v>
      </c>
      <c r="D1316" s="222"/>
      <c r="E1316" s="222"/>
      <c r="F1316" s="223">
        <f t="shared" si="107"/>
        <v>0</v>
      </c>
      <c r="G1316" s="222">
        <f t="shared" si="108"/>
        <v>0</v>
      </c>
      <c r="H1316" s="223">
        <f t="shared" si="109"/>
        <v>0</v>
      </c>
      <c r="I1316" s="222"/>
      <c r="J1316" s="234"/>
      <c r="K1316" s="235"/>
      <c r="L1316" s="235"/>
      <c r="M1316" s="222">
        <f t="shared" si="113"/>
        <v>0</v>
      </c>
      <c r="N1316" s="223">
        <f t="shared" si="110"/>
        <v>0</v>
      </c>
      <c r="P1316" s="194"/>
    </row>
    <row r="1317" s="187" customFormat="1" ht="16.05" customHeight="1" spans="1:16">
      <c r="A1317" s="241">
        <v>23203</v>
      </c>
      <c r="B1317" s="219" t="s">
        <v>1112</v>
      </c>
      <c r="C1317" s="222">
        <v>3904</v>
      </c>
      <c r="D1317" s="222">
        <v>4324</v>
      </c>
      <c r="E1317" s="222">
        <v>4219</v>
      </c>
      <c r="F1317" s="223">
        <f t="shared" si="107"/>
        <v>97.5716928769658</v>
      </c>
      <c r="G1317" s="222">
        <f t="shared" si="108"/>
        <v>315</v>
      </c>
      <c r="H1317" s="223">
        <f t="shared" si="109"/>
        <v>8.06864754098361</v>
      </c>
      <c r="I1317" s="222">
        <v>0</v>
      </c>
      <c r="J1317" s="234">
        <v>0</v>
      </c>
      <c r="K1317" s="235">
        <v>0</v>
      </c>
      <c r="L1317" s="235">
        <v>0</v>
      </c>
      <c r="M1317" s="222">
        <f t="shared" si="113"/>
        <v>-4324</v>
      </c>
      <c r="N1317" s="223">
        <f t="shared" si="110"/>
        <v>-100</v>
      </c>
      <c r="P1317" s="194"/>
    </row>
    <row r="1318" s="187" customFormat="1" ht="16.05" customHeight="1" spans="1:16">
      <c r="A1318" s="241">
        <v>2320301</v>
      </c>
      <c r="B1318" s="148" t="s">
        <v>1113</v>
      </c>
      <c r="C1318" s="222">
        <v>3904</v>
      </c>
      <c r="D1318" s="222">
        <v>4324</v>
      </c>
      <c r="E1318" s="222">
        <v>4219</v>
      </c>
      <c r="F1318" s="223">
        <f t="shared" si="107"/>
        <v>97.5716928769658</v>
      </c>
      <c r="G1318" s="222">
        <f t="shared" si="108"/>
        <v>315</v>
      </c>
      <c r="H1318" s="223">
        <f t="shared" si="109"/>
        <v>8.06864754098361</v>
      </c>
      <c r="I1318" s="222">
        <v>0</v>
      </c>
      <c r="J1318" s="234">
        <v>0</v>
      </c>
      <c r="K1318" s="235">
        <v>0</v>
      </c>
      <c r="L1318" s="235">
        <v>0</v>
      </c>
      <c r="M1318" s="222">
        <f t="shared" si="113"/>
        <v>-4324</v>
      </c>
      <c r="N1318" s="223">
        <f t="shared" si="110"/>
        <v>-100</v>
      </c>
      <c r="P1318" s="194"/>
    </row>
    <row r="1319" s="187" customFormat="1" ht="16.05" customHeight="1" spans="1:16">
      <c r="A1319" s="241">
        <v>2320302</v>
      </c>
      <c r="B1319" s="148" t="s">
        <v>1114</v>
      </c>
      <c r="C1319" s="222">
        <v>0</v>
      </c>
      <c r="D1319" s="222">
        <v>0</v>
      </c>
      <c r="E1319" s="222">
        <v>0</v>
      </c>
      <c r="F1319" s="223">
        <f t="shared" si="107"/>
        <v>0</v>
      </c>
      <c r="G1319" s="222">
        <f t="shared" si="108"/>
        <v>0</v>
      </c>
      <c r="H1319" s="223">
        <f t="shared" si="109"/>
        <v>0</v>
      </c>
      <c r="I1319" s="222">
        <v>0</v>
      </c>
      <c r="J1319" s="234">
        <v>0</v>
      </c>
      <c r="K1319" s="235">
        <v>0</v>
      </c>
      <c r="L1319" s="235">
        <v>0</v>
      </c>
      <c r="M1319" s="222">
        <f t="shared" si="113"/>
        <v>0</v>
      </c>
      <c r="N1319" s="223">
        <f t="shared" si="110"/>
        <v>0</v>
      </c>
      <c r="P1319" s="194"/>
    </row>
    <row r="1320" s="187" customFormat="1" ht="16.05" customHeight="1" spans="1:16">
      <c r="A1320" s="241">
        <v>2320303</v>
      </c>
      <c r="B1320" s="148" t="s">
        <v>1115</v>
      </c>
      <c r="C1320" s="222">
        <v>0</v>
      </c>
      <c r="D1320" s="222">
        <v>0</v>
      </c>
      <c r="E1320" s="222">
        <v>0</v>
      </c>
      <c r="F1320" s="223">
        <f t="shared" si="107"/>
        <v>0</v>
      </c>
      <c r="G1320" s="222">
        <f t="shared" si="108"/>
        <v>0</v>
      </c>
      <c r="H1320" s="223">
        <f t="shared" si="109"/>
        <v>0</v>
      </c>
      <c r="I1320" s="222">
        <v>0</v>
      </c>
      <c r="J1320" s="234">
        <v>0</v>
      </c>
      <c r="K1320" s="235">
        <v>0</v>
      </c>
      <c r="L1320" s="235">
        <v>0</v>
      </c>
      <c r="M1320" s="222">
        <f t="shared" si="113"/>
        <v>0</v>
      </c>
      <c r="N1320" s="223">
        <f t="shared" si="110"/>
        <v>0</v>
      </c>
      <c r="P1320" s="194"/>
    </row>
    <row r="1321" s="187" customFormat="1" ht="16.05" customHeight="1" spans="1:16">
      <c r="A1321" s="241">
        <v>2320399</v>
      </c>
      <c r="B1321" s="148" t="s">
        <v>1116</v>
      </c>
      <c r="C1321" s="222">
        <v>0</v>
      </c>
      <c r="D1321" s="222">
        <v>0</v>
      </c>
      <c r="E1321" s="222">
        <v>0</v>
      </c>
      <c r="F1321" s="223">
        <f t="shared" si="107"/>
        <v>0</v>
      </c>
      <c r="G1321" s="222">
        <f t="shared" si="108"/>
        <v>0</v>
      </c>
      <c r="H1321" s="223">
        <f t="shared" si="109"/>
        <v>0</v>
      </c>
      <c r="I1321" s="222">
        <v>0</v>
      </c>
      <c r="J1321" s="234">
        <v>0</v>
      </c>
      <c r="K1321" s="235">
        <v>0</v>
      </c>
      <c r="L1321" s="235">
        <v>0</v>
      </c>
      <c r="M1321" s="222">
        <f t="shared" si="113"/>
        <v>0</v>
      </c>
      <c r="N1321" s="223">
        <f t="shared" si="110"/>
        <v>0</v>
      </c>
      <c r="P1321" s="194"/>
    </row>
    <row r="1322" s="187" customFormat="1" ht="16.05" customHeight="1" spans="1:16">
      <c r="A1322" s="241">
        <v>233</v>
      </c>
      <c r="B1322" s="219" t="s">
        <v>1117</v>
      </c>
      <c r="C1322" s="222">
        <v>9</v>
      </c>
      <c r="D1322" s="222">
        <v>0</v>
      </c>
      <c r="E1322" s="222">
        <v>4</v>
      </c>
      <c r="F1322" s="223">
        <f t="shared" si="107"/>
        <v>0</v>
      </c>
      <c r="G1322" s="222">
        <f t="shared" si="108"/>
        <v>-5</v>
      </c>
      <c r="H1322" s="223">
        <f t="shared" si="109"/>
        <v>-55.5555555555556</v>
      </c>
      <c r="I1322" s="222">
        <v>0</v>
      </c>
      <c r="J1322" s="234">
        <v>0</v>
      </c>
      <c r="K1322" s="235">
        <v>0</v>
      </c>
      <c r="L1322" s="235">
        <v>0</v>
      </c>
      <c r="M1322" s="222">
        <f t="shared" si="113"/>
        <v>0</v>
      </c>
      <c r="N1322" s="223">
        <f t="shared" si="110"/>
        <v>0</v>
      </c>
      <c r="P1322" s="194"/>
    </row>
    <row r="1323" s="187" customFormat="1" ht="16.05" customHeight="1" spans="1:16">
      <c r="A1323" s="241">
        <v>23301</v>
      </c>
      <c r="B1323" s="219" t="s">
        <v>1118</v>
      </c>
      <c r="C1323" s="222">
        <v>0</v>
      </c>
      <c r="D1323" s="222"/>
      <c r="E1323" s="222"/>
      <c r="F1323" s="223">
        <f t="shared" si="107"/>
        <v>0</v>
      </c>
      <c r="G1323" s="222">
        <f t="shared" si="108"/>
        <v>0</v>
      </c>
      <c r="H1323" s="223">
        <f t="shared" si="109"/>
        <v>0</v>
      </c>
      <c r="I1323" s="222"/>
      <c r="J1323" s="234"/>
      <c r="K1323" s="235"/>
      <c r="L1323" s="235"/>
      <c r="M1323" s="222">
        <f t="shared" si="113"/>
        <v>0</v>
      </c>
      <c r="N1323" s="223">
        <f t="shared" si="110"/>
        <v>0</v>
      </c>
      <c r="P1323" s="194"/>
    </row>
    <row r="1324" s="187" customFormat="1" ht="16.05" customHeight="1" spans="1:16">
      <c r="A1324" s="241">
        <v>23302</v>
      </c>
      <c r="B1324" s="219" t="s">
        <v>1119</v>
      </c>
      <c r="C1324" s="222">
        <v>0</v>
      </c>
      <c r="D1324" s="222"/>
      <c r="E1324" s="222"/>
      <c r="F1324" s="223">
        <f t="shared" si="107"/>
        <v>0</v>
      </c>
      <c r="G1324" s="222">
        <f t="shared" si="108"/>
        <v>0</v>
      </c>
      <c r="H1324" s="223">
        <f t="shared" si="109"/>
        <v>0</v>
      </c>
      <c r="I1324" s="222"/>
      <c r="J1324" s="234"/>
      <c r="K1324" s="235"/>
      <c r="L1324" s="235"/>
      <c r="M1324" s="222">
        <f t="shared" si="113"/>
        <v>0</v>
      </c>
      <c r="N1324" s="223">
        <f t="shared" si="110"/>
        <v>0</v>
      </c>
      <c r="P1324" s="194"/>
    </row>
    <row r="1325" s="187" customFormat="1" ht="16.05" customHeight="1" spans="1:16">
      <c r="A1325" s="241">
        <v>23303</v>
      </c>
      <c r="B1325" s="219" t="s">
        <v>1120</v>
      </c>
      <c r="C1325" s="222">
        <v>9</v>
      </c>
      <c r="D1325" s="222">
        <v>0</v>
      </c>
      <c r="E1325" s="222">
        <v>4</v>
      </c>
      <c r="F1325" s="223">
        <f t="shared" si="107"/>
        <v>0</v>
      </c>
      <c r="G1325" s="222">
        <f t="shared" si="108"/>
        <v>-5</v>
      </c>
      <c r="H1325" s="223">
        <f t="shared" si="109"/>
        <v>-55.5555555555556</v>
      </c>
      <c r="I1325" s="222">
        <v>0</v>
      </c>
      <c r="J1325" s="234">
        <v>0</v>
      </c>
      <c r="K1325" s="235">
        <v>0</v>
      </c>
      <c r="L1325" s="235">
        <v>0</v>
      </c>
      <c r="M1325" s="222">
        <f t="shared" si="113"/>
        <v>0</v>
      </c>
      <c r="N1325" s="223">
        <f t="shared" si="110"/>
        <v>0</v>
      </c>
      <c r="P1325" s="194"/>
    </row>
  </sheetData>
  <autoFilter ref="A6:AD1325">
    <extLst/>
  </autoFilter>
  <mergeCells count="13">
    <mergeCell ref="B2:N2"/>
    <mergeCell ref="M3:N3"/>
    <mergeCell ref="D4:H4"/>
    <mergeCell ref="I4:N4"/>
    <mergeCell ref="G5:H5"/>
    <mergeCell ref="M5:N5"/>
    <mergeCell ref="A4:A6"/>
    <mergeCell ref="B4:B6"/>
    <mergeCell ref="C5:C6"/>
    <mergeCell ref="D5:D6"/>
    <mergeCell ref="E5:E6"/>
    <mergeCell ref="F5:F6"/>
    <mergeCell ref="I5:I6"/>
  </mergeCells>
  <pageMargins left="0.708333333333333" right="0.338194444444444" top="0.389583333333333" bottom="0.550694444444444" header="0.578472222222222" footer="0.290972222222222"/>
  <pageSetup paperSize="9" fitToHeight="0" orientation="landscape" horizontalDpi="600" verticalDpi="300"/>
  <headerFooter alignWithMargins="0" scaleWithDoc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9"/>
  <sheetViews>
    <sheetView showZeros="0" zoomScaleSheetLayoutView="60" topLeftCell="C15" workbookViewId="0">
      <selection activeCell="L21" sqref="L21"/>
    </sheetView>
  </sheetViews>
  <sheetFormatPr defaultColWidth="9" defaultRowHeight="14.25"/>
  <cols>
    <col min="1" max="2" width="7.1" style="159" hidden="1" customWidth="1"/>
    <col min="3" max="3" width="46.2" style="159" customWidth="1"/>
    <col min="4" max="4" width="23.4" style="159" customWidth="1"/>
    <col min="5" max="5" width="22.7" style="159" customWidth="1"/>
    <col min="6" max="6" width="25.2" style="159" customWidth="1"/>
    <col min="7" max="248" width="9" style="159"/>
    <col min="249" max="16384" width="9" style="34"/>
  </cols>
  <sheetData>
    <row r="1" spans="3:3">
      <c r="C1" s="159" t="s">
        <v>1121</v>
      </c>
    </row>
    <row r="2" s="158" customFormat="1" ht="48" customHeight="1" spans="1:6">
      <c r="A2" s="160" t="s">
        <v>1122</v>
      </c>
      <c r="B2" s="160"/>
      <c r="C2" s="160"/>
      <c r="D2" s="160"/>
      <c r="E2" s="160"/>
      <c r="F2" s="160"/>
    </row>
    <row r="3" s="158" customFormat="1" ht="12.75" customHeight="1" spans="1:7">
      <c r="A3" s="161"/>
      <c r="B3" s="161"/>
      <c r="C3" s="161"/>
      <c r="D3" s="161"/>
      <c r="E3" s="162" t="s">
        <v>14</v>
      </c>
      <c r="F3" s="162"/>
      <c r="G3" s="163"/>
    </row>
    <row r="4" s="158" customFormat="1" ht="19.95" customHeight="1" spans="1:7">
      <c r="A4" s="164" t="s">
        <v>1123</v>
      </c>
      <c r="B4" s="165"/>
      <c r="C4" s="166" t="s">
        <v>1124</v>
      </c>
      <c r="D4" s="167" t="s">
        <v>1125</v>
      </c>
      <c r="E4" s="167" t="s">
        <v>1126</v>
      </c>
      <c r="F4" s="167" t="s">
        <v>1127</v>
      </c>
      <c r="G4" s="163"/>
    </row>
    <row r="5" s="158" customFormat="1" ht="18" customHeight="1" spans="1:7">
      <c r="A5" s="168" t="s">
        <v>1128</v>
      </c>
      <c r="B5" s="168" t="s">
        <v>1129</v>
      </c>
      <c r="C5" s="169"/>
      <c r="D5" s="167"/>
      <c r="E5" s="167"/>
      <c r="F5" s="167"/>
      <c r="G5" s="163"/>
    </row>
    <row r="6" s="159" customFormat="1" ht="15" customHeight="1" spans="1:253">
      <c r="A6" s="170"/>
      <c r="B6" s="171"/>
      <c r="C6" s="170" t="s">
        <v>1125</v>
      </c>
      <c r="D6" s="172">
        <f>SUM(E6:F6)</f>
        <v>219893.06</v>
      </c>
      <c r="E6" s="172">
        <f>SUM(E7,E12,E22,E30,E33,E36,E40,E46,E49,E51,E53)</f>
        <v>185637.85</v>
      </c>
      <c r="F6" s="172">
        <f>SUM(F7,F12,F22,F30,F33,F36,F40,F46,F49,F51,F53)</f>
        <v>34255.21</v>
      </c>
      <c r="IO6" s="34"/>
      <c r="IP6" s="34"/>
      <c r="IQ6" s="34"/>
      <c r="IR6" s="34"/>
      <c r="IS6" s="34"/>
    </row>
    <row r="7" s="159" customFormat="1" ht="15" customHeight="1" spans="1:253">
      <c r="A7" s="170" t="s">
        <v>1130</v>
      </c>
      <c r="B7" s="171"/>
      <c r="C7" s="173" t="s">
        <v>1131</v>
      </c>
      <c r="D7" s="172">
        <f t="shared" ref="D7:D54" si="0">SUM(E7:F7)</f>
        <v>41191.66</v>
      </c>
      <c r="E7" s="172">
        <f>SUM(E8:E11)</f>
        <v>33386.07</v>
      </c>
      <c r="F7" s="172">
        <f>SUM(F8:F11)</f>
        <v>7805.59</v>
      </c>
      <c r="IO7" s="34"/>
      <c r="IP7" s="34"/>
      <c r="IQ7" s="34"/>
      <c r="IR7" s="34"/>
      <c r="IS7" s="34"/>
    </row>
    <row r="8" s="159" customFormat="1" ht="15" customHeight="1" spans="1:253">
      <c r="A8" s="174" t="s">
        <v>1132</v>
      </c>
      <c r="B8" s="175" t="s">
        <v>1133</v>
      </c>
      <c r="C8" s="176" t="s">
        <v>1134</v>
      </c>
      <c r="D8" s="177">
        <f t="shared" si="0"/>
        <v>23822.02</v>
      </c>
      <c r="E8" s="178">
        <f>16474.83+5000</f>
        <v>21474.83</v>
      </c>
      <c r="F8" s="179">
        <f>1062.25+1284.94</f>
        <v>2347.19</v>
      </c>
      <c r="IO8" s="33"/>
      <c r="IP8" s="33"/>
      <c r="IQ8" s="33"/>
      <c r="IR8" s="33"/>
      <c r="IS8" s="33"/>
    </row>
    <row r="9" s="159" customFormat="1" ht="15" customHeight="1" spans="1:253">
      <c r="A9" s="174" t="s">
        <v>1132</v>
      </c>
      <c r="B9" s="175" t="s">
        <v>1135</v>
      </c>
      <c r="C9" s="176" t="s">
        <v>1136</v>
      </c>
      <c r="D9" s="177">
        <f t="shared" si="0"/>
        <v>7337.73</v>
      </c>
      <c r="E9" s="178">
        <v>5119.73</v>
      </c>
      <c r="F9" s="179">
        <f>2218</f>
        <v>2218</v>
      </c>
      <c r="IO9" s="33"/>
      <c r="IP9" s="33"/>
      <c r="IQ9" s="33"/>
      <c r="IR9" s="33"/>
      <c r="IS9" s="33"/>
    </row>
    <row r="10" s="159" customFormat="1" ht="15" customHeight="1" spans="1:253">
      <c r="A10" s="174" t="s">
        <v>1132</v>
      </c>
      <c r="B10" s="175" t="s">
        <v>1137</v>
      </c>
      <c r="C10" s="176" t="s">
        <v>1138</v>
      </c>
      <c r="D10" s="177">
        <f t="shared" si="0"/>
        <v>1920.16</v>
      </c>
      <c r="E10" s="178">
        <v>1909.82</v>
      </c>
      <c r="F10" s="179">
        <v>10.34</v>
      </c>
      <c r="IO10" s="33"/>
      <c r="IP10" s="33"/>
      <c r="IQ10" s="33"/>
      <c r="IR10" s="33"/>
      <c r="IS10" s="33"/>
    </row>
    <row r="11" s="159" customFormat="1" ht="15" customHeight="1" spans="1:253">
      <c r="A11" s="174" t="s">
        <v>1132</v>
      </c>
      <c r="B11" s="175" t="s">
        <v>1139</v>
      </c>
      <c r="C11" s="176" t="s">
        <v>1140</v>
      </c>
      <c r="D11" s="177">
        <f t="shared" si="0"/>
        <v>8111.75</v>
      </c>
      <c r="E11" s="178">
        <v>4881.69</v>
      </c>
      <c r="F11" s="179">
        <f>210.37+3019.69</f>
        <v>3230.06</v>
      </c>
      <c r="IO11" s="33"/>
      <c r="IP11" s="33"/>
      <c r="IQ11" s="33"/>
      <c r="IR11" s="33"/>
      <c r="IS11" s="33"/>
    </row>
    <row r="12" s="159" customFormat="1" ht="15" customHeight="1" spans="1:253">
      <c r="A12" s="170" t="s">
        <v>1141</v>
      </c>
      <c r="B12" s="171"/>
      <c r="C12" s="173" t="s">
        <v>1142</v>
      </c>
      <c r="D12" s="172">
        <f t="shared" si="0"/>
        <v>12556.64</v>
      </c>
      <c r="E12" s="172">
        <f>SUM(E13:E21)</f>
        <v>5737.37</v>
      </c>
      <c r="F12" s="172">
        <f>SUM(F13:F21)</f>
        <v>6819.27</v>
      </c>
      <c r="IO12" s="34"/>
      <c r="IP12" s="34"/>
      <c r="IQ12" s="34"/>
      <c r="IR12" s="34"/>
      <c r="IS12" s="34"/>
    </row>
    <row r="13" s="159" customFormat="1" ht="15" customHeight="1" spans="1:253">
      <c r="A13" s="174" t="s">
        <v>1143</v>
      </c>
      <c r="B13" s="175" t="s">
        <v>1133</v>
      </c>
      <c r="C13" s="176" t="s">
        <v>1144</v>
      </c>
      <c r="D13" s="177">
        <f t="shared" si="0"/>
        <v>5124.42</v>
      </c>
      <c r="E13" s="178">
        <v>4070.31</v>
      </c>
      <c r="F13" s="179">
        <f>1046.11+8</f>
        <v>1054.11</v>
      </c>
      <c r="IO13" s="33"/>
      <c r="IP13" s="33"/>
      <c r="IQ13" s="33"/>
      <c r="IR13" s="33"/>
      <c r="IS13" s="33"/>
    </row>
    <row r="14" s="159" customFormat="1" ht="15" customHeight="1" spans="1:253">
      <c r="A14" s="174" t="s">
        <v>1143</v>
      </c>
      <c r="B14" s="175" t="s">
        <v>1135</v>
      </c>
      <c r="C14" s="176" t="s">
        <v>1145</v>
      </c>
      <c r="D14" s="177">
        <f t="shared" si="0"/>
        <v>327.05</v>
      </c>
      <c r="E14" s="178">
        <v>45.05</v>
      </c>
      <c r="F14" s="179">
        <f>82+200</f>
        <v>282</v>
      </c>
      <c r="IO14" s="33"/>
      <c r="IP14" s="33"/>
      <c r="IQ14" s="33"/>
      <c r="IR14" s="33"/>
      <c r="IS14" s="33"/>
    </row>
    <row r="15" s="159" customFormat="1" ht="15" customHeight="1" spans="1:253">
      <c r="A15" s="174" t="s">
        <v>1143</v>
      </c>
      <c r="B15" s="175" t="s">
        <v>1137</v>
      </c>
      <c r="C15" s="176" t="s">
        <v>1146</v>
      </c>
      <c r="D15" s="177">
        <f t="shared" si="0"/>
        <v>804.56</v>
      </c>
      <c r="E15" s="178">
        <v>54.06</v>
      </c>
      <c r="F15" s="179">
        <f>10.5+740</f>
        <v>750.5</v>
      </c>
      <c r="IO15" s="33"/>
      <c r="IP15" s="33"/>
      <c r="IQ15" s="33"/>
      <c r="IR15" s="33"/>
      <c r="IS15" s="33"/>
    </row>
    <row r="16" s="159" customFormat="1" ht="15" customHeight="1" spans="1:253">
      <c r="A16" s="174" t="s">
        <v>1143</v>
      </c>
      <c r="B16" s="175" t="s">
        <v>1147</v>
      </c>
      <c r="C16" s="176" t="s">
        <v>1148</v>
      </c>
      <c r="D16" s="177">
        <f t="shared" si="0"/>
        <v>0</v>
      </c>
      <c r="E16" s="178"/>
      <c r="F16" s="179"/>
      <c r="IO16" s="33"/>
      <c r="IP16" s="33"/>
      <c r="IQ16" s="33"/>
      <c r="IR16" s="33"/>
      <c r="IS16" s="33"/>
    </row>
    <row r="17" s="159" customFormat="1" ht="15" customHeight="1" spans="1:253">
      <c r="A17" s="174" t="s">
        <v>1143</v>
      </c>
      <c r="B17" s="175" t="s">
        <v>1149</v>
      </c>
      <c r="C17" s="176" t="s">
        <v>1150</v>
      </c>
      <c r="D17" s="177">
        <f t="shared" si="0"/>
        <v>4181.45</v>
      </c>
      <c r="E17" s="178"/>
      <c r="F17" s="179">
        <f>3094.8+1086.65</f>
        <v>4181.45</v>
      </c>
      <c r="IO17" s="33"/>
      <c r="IP17" s="33"/>
      <c r="IQ17" s="33"/>
      <c r="IR17" s="33"/>
      <c r="IS17" s="33"/>
    </row>
    <row r="18" s="159" customFormat="1" ht="15" customHeight="1" spans="1:253">
      <c r="A18" s="174" t="s">
        <v>1143</v>
      </c>
      <c r="B18" s="175" t="s">
        <v>1151</v>
      </c>
      <c r="C18" s="176" t="s">
        <v>1152</v>
      </c>
      <c r="D18" s="177">
        <f t="shared" si="0"/>
        <v>264.06</v>
      </c>
      <c r="E18" s="178">
        <v>54.06</v>
      </c>
      <c r="F18" s="179">
        <v>210</v>
      </c>
      <c r="IO18" s="33"/>
      <c r="IP18" s="33"/>
      <c r="IQ18" s="33"/>
      <c r="IR18" s="33"/>
      <c r="IS18" s="33"/>
    </row>
    <row r="19" s="159" customFormat="1" ht="15" customHeight="1" spans="1:253">
      <c r="A19" s="174" t="s">
        <v>1143</v>
      </c>
      <c r="B19" s="175" t="s">
        <v>1153</v>
      </c>
      <c r="C19" s="176" t="s">
        <v>1154</v>
      </c>
      <c r="D19" s="177">
        <f t="shared" si="0"/>
        <v>311.8</v>
      </c>
      <c r="E19" s="178">
        <v>311.8</v>
      </c>
      <c r="F19" s="179"/>
      <c r="IO19" s="33"/>
      <c r="IP19" s="33"/>
      <c r="IQ19" s="33"/>
      <c r="IR19" s="33"/>
      <c r="IS19" s="33"/>
    </row>
    <row r="20" s="159" customFormat="1" ht="15" customHeight="1" spans="1:253">
      <c r="A20" s="174" t="s">
        <v>1143</v>
      </c>
      <c r="B20" s="175" t="s">
        <v>1155</v>
      </c>
      <c r="C20" s="176" t="s">
        <v>1156</v>
      </c>
      <c r="D20" s="177">
        <f t="shared" si="0"/>
        <v>271.29</v>
      </c>
      <c r="E20" s="178">
        <v>103.14</v>
      </c>
      <c r="F20" s="179">
        <f>2.15+186-20</f>
        <v>168.15</v>
      </c>
      <c r="IO20" s="33"/>
      <c r="IP20" s="33"/>
      <c r="IQ20" s="33"/>
      <c r="IR20" s="33"/>
      <c r="IS20" s="33"/>
    </row>
    <row r="21" s="159" customFormat="1" ht="15" customHeight="1" spans="1:253">
      <c r="A21" s="174" t="s">
        <v>1143</v>
      </c>
      <c r="B21" s="175" t="s">
        <v>1139</v>
      </c>
      <c r="C21" s="176" t="s">
        <v>1157</v>
      </c>
      <c r="D21" s="177">
        <f t="shared" si="0"/>
        <v>1272.01</v>
      </c>
      <c r="E21" s="178">
        <f>1098.95</f>
        <v>1098.95</v>
      </c>
      <c r="F21" s="179">
        <f>106.26+66.8</f>
        <v>173.06</v>
      </c>
      <c r="IO21" s="33"/>
      <c r="IP21" s="33"/>
      <c r="IQ21" s="33"/>
      <c r="IR21" s="33"/>
      <c r="IS21" s="33"/>
    </row>
    <row r="22" s="159" customFormat="1" ht="15" customHeight="1" spans="1:253">
      <c r="A22" s="170" t="s">
        <v>1158</v>
      </c>
      <c r="B22" s="171"/>
      <c r="C22" s="173" t="s">
        <v>1159</v>
      </c>
      <c r="D22" s="172">
        <f t="shared" si="0"/>
        <v>2137.1</v>
      </c>
      <c r="E22" s="172">
        <f>SUM(E23:E29)</f>
        <v>0</v>
      </c>
      <c r="F22" s="172">
        <f>SUM(F23:F29)</f>
        <v>2137.1</v>
      </c>
      <c r="IO22" s="34"/>
      <c r="IP22" s="34"/>
      <c r="IQ22" s="34"/>
      <c r="IR22" s="34"/>
      <c r="IS22" s="34"/>
    </row>
    <row r="23" s="159" customFormat="1" ht="15" customHeight="1" spans="1:253">
      <c r="A23" s="174" t="s">
        <v>1160</v>
      </c>
      <c r="B23" s="175" t="s">
        <v>1133</v>
      </c>
      <c r="C23" s="176" t="s">
        <v>1161</v>
      </c>
      <c r="D23" s="177">
        <f t="shared" si="0"/>
        <v>0</v>
      </c>
      <c r="E23" s="180"/>
      <c r="F23" s="181"/>
      <c r="IO23" s="33"/>
      <c r="IP23" s="33"/>
      <c r="IQ23" s="33"/>
      <c r="IR23" s="33"/>
      <c r="IS23" s="33"/>
    </row>
    <row r="24" s="159" customFormat="1" ht="15" customHeight="1" spans="1:253">
      <c r="A24" s="174" t="s">
        <v>1160</v>
      </c>
      <c r="B24" s="175" t="s">
        <v>1135</v>
      </c>
      <c r="C24" s="176" t="s">
        <v>1162</v>
      </c>
      <c r="D24" s="177">
        <f t="shared" si="0"/>
        <v>1734</v>
      </c>
      <c r="E24" s="180"/>
      <c r="F24" s="181">
        <v>1734</v>
      </c>
      <c r="IO24" s="33"/>
      <c r="IP24" s="33"/>
      <c r="IQ24" s="33"/>
      <c r="IR24" s="33"/>
      <c r="IS24" s="33"/>
    </row>
    <row r="25" s="159" customFormat="1" ht="15" customHeight="1" spans="1:253">
      <c r="A25" s="174" t="s">
        <v>1160</v>
      </c>
      <c r="B25" s="175" t="s">
        <v>1137</v>
      </c>
      <c r="C25" s="176" t="s">
        <v>1163</v>
      </c>
      <c r="D25" s="177">
        <f t="shared" si="0"/>
        <v>400</v>
      </c>
      <c r="E25" s="180"/>
      <c r="F25" s="181">
        <v>400</v>
      </c>
      <c r="IO25" s="33"/>
      <c r="IP25" s="33"/>
      <c r="IQ25" s="33"/>
      <c r="IR25" s="33"/>
      <c r="IS25" s="33"/>
    </row>
    <row r="26" s="159" customFormat="1" ht="15" customHeight="1" spans="1:253">
      <c r="A26" s="174" t="s">
        <v>1160</v>
      </c>
      <c r="B26" s="175" t="s">
        <v>1149</v>
      </c>
      <c r="C26" s="176" t="s">
        <v>1164</v>
      </c>
      <c r="D26" s="177">
        <f t="shared" si="0"/>
        <v>0</v>
      </c>
      <c r="E26" s="180"/>
      <c r="F26" s="181"/>
      <c r="IO26" s="33"/>
      <c r="IP26" s="33"/>
      <c r="IQ26" s="33"/>
      <c r="IR26" s="33"/>
      <c r="IS26" s="33"/>
    </row>
    <row r="27" s="159" customFormat="1" ht="15" customHeight="1" spans="1:253">
      <c r="A27" s="174" t="s">
        <v>1160</v>
      </c>
      <c r="B27" s="175" t="s">
        <v>1151</v>
      </c>
      <c r="C27" s="176" t="s">
        <v>1165</v>
      </c>
      <c r="D27" s="177">
        <f t="shared" si="0"/>
        <v>3.1</v>
      </c>
      <c r="E27" s="180"/>
      <c r="F27" s="181">
        <v>3.1</v>
      </c>
      <c r="IO27" s="33"/>
      <c r="IP27" s="33"/>
      <c r="IQ27" s="33"/>
      <c r="IR27" s="33"/>
      <c r="IS27" s="33"/>
    </row>
    <row r="28" s="159" customFormat="1" ht="15" customHeight="1" spans="1:253">
      <c r="A28" s="174" t="s">
        <v>1160</v>
      </c>
      <c r="B28" s="175" t="s">
        <v>1166</v>
      </c>
      <c r="C28" s="176" t="s">
        <v>1167</v>
      </c>
      <c r="D28" s="177">
        <f t="shared" si="0"/>
        <v>0</v>
      </c>
      <c r="E28" s="180"/>
      <c r="F28" s="181"/>
      <c r="IO28" s="33"/>
      <c r="IP28" s="33"/>
      <c r="IQ28" s="33"/>
      <c r="IR28" s="33"/>
      <c r="IS28" s="33"/>
    </row>
    <row r="29" s="159" customFormat="1" ht="15" customHeight="1" spans="1:253">
      <c r="A29" s="174" t="s">
        <v>1160</v>
      </c>
      <c r="B29" s="175" t="s">
        <v>1139</v>
      </c>
      <c r="C29" s="176" t="s">
        <v>1168</v>
      </c>
      <c r="D29" s="177">
        <f t="shared" si="0"/>
        <v>0</v>
      </c>
      <c r="E29" s="180"/>
      <c r="F29" s="181"/>
      <c r="IO29" s="34"/>
      <c r="IP29" s="34"/>
      <c r="IQ29" s="34"/>
      <c r="IR29" s="34"/>
      <c r="IS29" s="34"/>
    </row>
    <row r="30" s="159" customFormat="1" ht="15" customHeight="1" spans="1:253">
      <c r="A30" s="170" t="s">
        <v>1169</v>
      </c>
      <c r="B30" s="171"/>
      <c r="C30" s="173" t="s">
        <v>1170</v>
      </c>
      <c r="D30" s="172">
        <f t="shared" si="0"/>
        <v>135859.86</v>
      </c>
      <c r="E30" s="172">
        <f>SUM(E31:E32)</f>
        <v>128754.15</v>
      </c>
      <c r="F30" s="182">
        <f>SUM(F31:F32)</f>
        <v>7105.71</v>
      </c>
      <c r="IO30" s="33"/>
      <c r="IP30" s="33"/>
      <c r="IQ30" s="33"/>
      <c r="IR30" s="33"/>
      <c r="IS30" s="33"/>
    </row>
    <row r="31" s="159" customFormat="1" ht="15" customHeight="1" spans="1:253">
      <c r="A31" s="174" t="s">
        <v>1171</v>
      </c>
      <c r="B31" s="175" t="s">
        <v>1133</v>
      </c>
      <c r="C31" s="176" t="s">
        <v>1172</v>
      </c>
      <c r="D31" s="177">
        <f t="shared" si="0"/>
        <v>124044.43</v>
      </c>
      <c r="E31" s="183">
        <f>82532.97+18000+16900+1900+3000</f>
        <v>122332.97</v>
      </c>
      <c r="F31" s="179">
        <f>1016.4+2245.06-1550</f>
        <v>1711.46</v>
      </c>
      <c r="IO31" s="33"/>
      <c r="IP31" s="33"/>
      <c r="IQ31" s="33"/>
      <c r="IR31" s="33"/>
      <c r="IS31" s="33"/>
    </row>
    <row r="32" s="159" customFormat="1" ht="15" customHeight="1" spans="1:253">
      <c r="A32" s="174" t="s">
        <v>1171</v>
      </c>
      <c r="B32" s="175" t="s">
        <v>1135</v>
      </c>
      <c r="C32" s="176" t="s">
        <v>1173</v>
      </c>
      <c r="D32" s="177">
        <f t="shared" si="0"/>
        <v>11815.43</v>
      </c>
      <c r="E32" s="178">
        <f>5721.18+700</f>
        <v>6421.18</v>
      </c>
      <c r="F32" s="184">
        <v>5394.25</v>
      </c>
      <c r="IO32" s="34"/>
      <c r="IP32" s="34"/>
      <c r="IQ32" s="34"/>
      <c r="IR32" s="34"/>
      <c r="IS32" s="34"/>
    </row>
    <row r="33" s="159" customFormat="1" ht="15" customHeight="1" spans="1:253">
      <c r="A33" s="170" t="s">
        <v>1174</v>
      </c>
      <c r="B33" s="171"/>
      <c r="C33" s="173" t="s">
        <v>1175</v>
      </c>
      <c r="D33" s="172">
        <f t="shared" si="0"/>
        <v>20</v>
      </c>
      <c r="E33" s="172">
        <f>SUM(E34:E35)</f>
        <v>0</v>
      </c>
      <c r="F33" s="185">
        <f>SUM(F34:F35)</f>
        <v>20</v>
      </c>
      <c r="IO33" s="33"/>
      <c r="IP33" s="33"/>
      <c r="IQ33" s="33"/>
      <c r="IR33" s="33"/>
      <c r="IS33" s="33"/>
    </row>
    <row r="34" s="159" customFormat="1" ht="15" customHeight="1" spans="1:253">
      <c r="A34" s="174" t="s">
        <v>1176</v>
      </c>
      <c r="B34" s="175" t="s">
        <v>1133</v>
      </c>
      <c r="C34" s="176" t="s">
        <v>1177</v>
      </c>
      <c r="D34" s="177">
        <f t="shared" si="0"/>
        <v>15</v>
      </c>
      <c r="E34" s="180"/>
      <c r="F34" s="186">
        <v>15</v>
      </c>
      <c r="IO34" s="33"/>
      <c r="IP34" s="33"/>
      <c r="IQ34" s="33"/>
      <c r="IR34" s="33"/>
      <c r="IS34" s="33"/>
    </row>
    <row r="35" s="159" customFormat="1" ht="15" customHeight="1" spans="1:253">
      <c r="A35" s="174" t="s">
        <v>1176</v>
      </c>
      <c r="B35" s="175" t="s">
        <v>1135</v>
      </c>
      <c r="C35" s="176" t="s">
        <v>1178</v>
      </c>
      <c r="D35" s="177">
        <f t="shared" si="0"/>
        <v>5</v>
      </c>
      <c r="E35" s="180"/>
      <c r="F35" s="186">
        <v>5</v>
      </c>
      <c r="IO35" s="34"/>
      <c r="IP35" s="34"/>
      <c r="IQ35" s="34"/>
      <c r="IR35" s="34"/>
      <c r="IS35" s="34"/>
    </row>
    <row r="36" s="159" customFormat="1" ht="15" customHeight="1" spans="1:253">
      <c r="A36" s="170" t="s">
        <v>1179</v>
      </c>
      <c r="B36" s="171"/>
      <c r="C36" s="173" t="s">
        <v>1180</v>
      </c>
      <c r="D36" s="172">
        <f t="shared" si="0"/>
        <v>0</v>
      </c>
      <c r="E36" s="172">
        <f>SUM(E37:E39)</f>
        <v>0</v>
      </c>
      <c r="F36" s="172">
        <f>SUM(F37:F39)</f>
        <v>0</v>
      </c>
      <c r="IO36" s="33"/>
      <c r="IP36" s="33"/>
      <c r="IQ36" s="33"/>
      <c r="IR36" s="33"/>
      <c r="IS36" s="33"/>
    </row>
    <row r="37" s="159" customFormat="1" ht="15" customHeight="1" spans="1:253">
      <c r="A37" s="174" t="s">
        <v>1181</v>
      </c>
      <c r="B37" s="175" t="s">
        <v>1133</v>
      </c>
      <c r="C37" s="176" t="s">
        <v>1182</v>
      </c>
      <c r="D37" s="177">
        <f t="shared" si="0"/>
        <v>0</v>
      </c>
      <c r="E37" s="180"/>
      <c r="F37" s="186"/>
      <c r="IO37" s="34"/>
      <c r="IP37" s="34"/>
      <c r="IQ37" s="34"/>
      <c r="IR37" s="34"/>
      <c r="IS37" s="34"/>
    </row>
    <row r="38" s="159" customFormat="1" ht="15" customHeight="1" spans="1:253">
      <c r="A38" s="174" t="s">
        <v>1181</v>
      </c>
      <c r="B38" s="175" t="s">
        <v>1135</v>
      </c>
      <c r="C38" s="176" t="s">
        <v>1183</v>
      </c>
      <c r="D38" s="177">
        <f t="shared" si="0"/>
        <v>0</v>
      </c>
      <c r="E38" s="180"/>
      <c r="F38" s="186"/>
      <c r="IO38" s="33"/>
      <c r="IP38" s="33"/>
      <c r="IQ38" s="33"/>
      <c r="IR38" s="33"/>
      <c r="IS38" s="33"/>
    </row>
    <row r="39" s="159" customFormat="1" ht="15" customHeight="1" spans="1:253">
      <c r="A39" s="174" t="s">
        <v>1181</v>
      </c>
      <c r="B39" s="175" t="s">
        <v>1139</v>
      </c>
      <c r="C39" s="176" t="s">
        <v>1184</v>
      </c>
      <c r="D39" s="177">
        <f t="shared" si="0"/>
        <v>0</v>
      </c>
      <c r="E39" s="180"/>
      <c r="F39" s="186"/>
      <c r="IO39" s="33"/>
      <c r="IP39" s="33"/>
      <c r="IQ39" s="33"/>
      <c r="IR39" s="33"/>
      <c r="IS39" s="33"/>
    </row>
    <row r="40" s="159" customFormat="1" ht="15" customHeight="1" spans="1:253">
      <c r="A40" s="170" t="s">
        <v>1185</v>
      </c>
      <c r="B40" s="171"/>
      <c r="C40" s="173" t="s">
        <v>1186</v>
      </c>
      <c r="D40" s="172">
        <f t="shared" si="0"/>
        <v>18927.8</v>
      </c>
      <c r="E40" s="172">
        <f>SUM(E41:E45)</f>
        <v>10760.26</v>
      </c>
      <c r="F40" s="172">
        <f>SUM(F41:F45)</f>
        <v>8167.54</v>
      </c>
      <c r="IO40" s="33"/>
      <c r="IP40" s="33"/>
      <c r="IQ40" s="33"/>
      <c r="IR40" s="33"/>
      <c r="IS40" s="33"/>
    </row>
    <row r="41" s="159" customFormat="1" ht="15" customHeight="1" spans="1:253">
      <c r="A41" s="174" t="s">
        <v>1187</v>
      </c>
      <c r="B41" s="175" t="s">
        <v>1133</v>
      </c>
      <c r="C41" s="176" t="s">
        <v>1188</v>
      </c>
      <c r="D41" s="177">
        <f t="shared" si="0"/>
        <v>12652.94</v>
      </c>
      <c r="E41" s="178">
        <f>5186.39+832</f>
        <v>6018.39</v>
      </c>
      <c r="F41" s="179">
        <v>6634.55</v>
      </c>
      <c r="IO41" s="33"/>
      <c r="IP41" s="33"/>
      <c r="IQ41" s="33"/>
      <c r="IR41" s="33"/>
      <c r="IS41" s="33"/>
    </row>
    <row r="42" s="159" customFormat="1" ht="15" customHeight="1" spans="1:253">
      <c r="A42" s="174" t="s">
        <v>1187</v>
      </c>
      <c r="B42" s="175" t="s">
        <v>1135</v>
      </c>
      <c r="C42" s="176" t="s">
        <v>1189</v>
      </c>
      <c r="D42" s="177">
        <f t="shared" si="0"/>
        <v>386.8</v>
      </c>
      <c r="E42" s="178">
        <v>11.6</v>
      </c>
      <c r="F42" s="179">
        <v>375.2</v>
      </c>
      <c r="IO42" s="33"/>
      <c r="IP42" s="33"/>
      <c r="IQ42" s="33"/>
      <c r="IR42" s="33"/>
      <c r="IS42" s="33"/>
    </row>
    <row r="43" s="159" customFormat="1" ht="15" customHeight="1" spans="1:253">
      <c r="A43" s="174" t="s">
        <v>1187</v>
      </c>
      <c r="B43" s="175" t="s">
        <v>1137</v>
      </c>
      <c r="C43" s="176" t="s">
        <v>1190</v>
      </c>
      <c r="D43" s="177">
        <f t="shared" si="0"/>
        <v>0</v>
      </c>
      <c r="E43" s="178"/>
      <c r="F43" s="179"/>
      <c r="IO43" s="34"/>
      <c r="IP43" s="34"/>
      <c r="IQ43" s="34"/>
      <c r="IR43" s="34"/>
      <c r="IS43" s="34"/>
    </row>
    <row r="44" s="159" customFormat="1" ht="15" customHeight="1" spans="1:253">
      <c r="A44" s="174" t="s">
        <v>1187</v>
      </c>
      <c r="B44" s="175" t="s">
        <v>1149</v>
      </c>
      <c r="C44" s="176" t="s">
        <v>1191</v>
      </c>
      <c r="D44" s="177">
        <f t="shared" si="0"/>
        <v>3785.06</v>
      </c>
      <c r="E44" s="178">
        <v>3651.56</v>
      </c>
      <c r="F44" s="179">
        <f>2+131.5</f>
        <v>133.5</v>
      </c>
      <c r="IO44" s="33"/>
      <c r="IP44" s="33"/>
      <c r="IQ44" s="33"/>
      <c r="IR44" s="33"/>
      <c r="IS44" s="33"/>
    </row>
    <row r="45" s="159" customFormat="1" ht="15" customHeight="1" spans="1:253">
      <c r="A45" s="174" t="s">
        <v>1187</v>
      </c>
      <c r="B45" s="175" t="s">
        <v>1139</v>
      </c>
      <c r="C45" s="176" t="s">
        <v>1192</v>
      </c>
      <c r="D45" s="177">
        <f t="shared" si="0"/>
        <v>2103</v>
      </c>
      <c r="E45" s="178">
        <v>1078.71</v>
      </c>
      <c r="F45" s="179">
        <v>1024.29</v>
      </c>
      <c r="IO45" s="34"/>
      <c r="IP45" s="34"/>
      <c r="IQ45" s="34"/>
      <c r="IR45" s="34"/>
      <c r="IS45" s="34"/>
    </row>
    <row r="46" s="159" customFormat="1" ht="15" customHeight="1" spans="1:253">
      <c r="A46" s="170" t="s">
        <v>1193</v>
      </c>
      <c r="B46" s="171"/>
      <c r="C46" s="173" t="s">
        <v>1194</v>
      </c>
      <c r="D46" s="172">
        <f t="shared" si="0"/>
        <v>7000</v>
      </c>
      <c r="E46" s="172">
        <f>SUM(E47:E48)</f>
        <v>7000</v>
      </c>
      <c r="F46" s="172">
        <f>SUM(F47:F48)</f>
        <v>0</v>
      </c>
      <c r="IO46" s="33"/>
      <c r="IP46" s="33"/>
      <c r="IQ46" s="33"/>
      <c r="IR46" s="33"/>
      <c r="IS46" s="33"/>
    </row>
    <row r="47" s="159" customFormat="1" ht="15" customHeight="1" spans="1:253">
      <c r="A47" s="174" t="s">
        <v>1195</v>
      </c>
      <c r="B47" s="175" t="s">
        <v>1135</v>
      </c>
      <c r="C47" s="176" t="s">
        <v>1196</v>
      </c>
      <c r="D47" s="177">
        <f t="shared" si="0"/>
        <v>7000</v>
      </c>
      <c r="E47" s="180">
        <v>7000</v>
      </c>
      <c r="F47" s="186"/>
      <c r="IO47" s="34"/>
      <c r="IP47" s="34"/>
      <c r="IQ47" s="34"/>
      <c r="IR47" s="34"/>
      <c r="IS47" s="34"/>
    </row>
    <row r="48" s="159" customFormat="1" ht="15" customHeight="1" spans="1:253">
      <c r="A48" s="174" t="s">
        <v>1195</v>
      </c>
      <c r="B48" s="175" t="s">
        <v>1147</v>
      </c>
      <c r="C48" s="176" t="s">
        <v>1197</v>
      </c>
      <c r="D48" s="177">
        <f t="shared" si="0"/>
        <v>0</v>
      </c>
      <c r="E48" s="180"/>
      <c r="F48" s="184"/>
      <c r="IO48" s="33"/>
      <c r="IP48" s="33"/>
      <c r="IQ48" s="33"/>
      <c r="IR48" s="33"/>
      <c r="IS48" s="33"/>
    </row>
    <row r="49" s="159" customFormat="1" ht="15" customHeight="1" spans="1:253">
      <c r="A49" s="170" t="s">
        <v>1198</v>
      </c>
      <c r="B49" s="171"/>
      <c r="C49" s="173" t="s">
        <v>1199</v>
      </c>
      <c r="D49" s="172">
        <f t="shared" si="0"/>
        <v>0</v>
      </c>
      <c r="E49" s="172">
        <f t="shared" ref="E49:E53" si="1">SUM(E50)</f>
        <v>0</v>
      </c>
      <c r="F49" s="172">
        <f t="shared" ref="F49:F53" si="2">SUM(F50)</f>
        <v>0</v>
      </c>
      <c r="IO49" s="34"/>
      <c r="IP49" s="34"/>
      <c r="IQ49" s="34"/>
      <c r="IR49" s="34"/>
      <c r="IS49" s="34"/>
    </row>
    <row r="50" s="159" customFormat="1" ht="15" customHeight="1" spans="1:253">
      <c r="A50" s="174" t="s">
        <v>1200</v>
      </c>
      <c r="B50" s="175" t="s">
        <v>1133</v>
      </c>
      <c r="C50" s="176" t="s">
        <v>1201</v>
      </c>
      <c r="D50" s="177">
        <f t="shared" si="0"/>
        <v>0</v>
      </c>
      <c r="E50" s="180"/>
      <c r="F50" s="186"/>
      <c r="IO50" s="33"/>
      <c r="IP50" s="33"/>
      <c r="IQ50" s="33"/>
      <c r="IR50" s="33"/>
      <c r="IS50" s="33"/>
    </row>
    <row r="51" spans="1:6">
      <c r="A51" s="170" t="s">
        <v>1202</v>
      </c>
      <c r="B51" s="171"/>
      <c r="C51" s="173" t="s">
        <v>1203</v>
      </c>
      <c r="D51" s="172">
        <f t="shared" si="0"/>
        <v>2200</v>
      </c>
      <c r="E51" s="172">
        <f t="shared" si="1"/>
        <v>0</v>
      </c>
      <c r="F51" s="172">
        <f t="shared" si="2"/>
        <v>2200</v>
      </c>
    </row>
    <row r="52" s="159" customFormat="1" spans="1:256">
      <c r="A52" s="174" t="s">
        <v>1204</v>
      </c>
      <c r="B52" s="175" t="s">
        <v>1133</v>
      </c>
      <c r="C52" s="176" t="s">
        <v>1106</v>
      </c>
      <c r="D52" s="177">
        <f t="shared" si="0"/>
        <v>2200</v>
      </c>
      <c r="E52" s="180"/>
      <c r="F52" s="181">
        <v>2200</v>
      </c>
      <c r="IO52" s="34"/>
      <c r="IP52" s="34"/>
      <c r="IQ52" s="34"/>
      <c r="IR52" s="34"/>
      <c r="IS52" s="34"/>
      <c r="IT52" s="34"/>
      <c r="IU52" s="34"/>
      <c r="IV52" s="34"/>
    </row>
    <row r="53" spans="1:6">
      <c r="A53" s="170" t="s">
        <v>1205</v>
      </c>
      <c r="B53" s="171"/>
      <c r="C53" s="173" t="s">
        <v>1206</v>
      </c>
      <c r="D53" s="172">
        <f t="shared" si="0"/>
        <v>0</v>
      </c>
      <c r="E53" s="172">
        <f t="shared" si="1"/>
        <v>0</v>
      </c>
      <c r="F53" s="172">
        <f t="shared" si="2"/>
        <v>0</v>
      </c>
    </row>
    <row r="54" s="159" customFormat="1" spans="1:256">
      <c r="A54" s="174" t="s">
        <v>1207</v>
      </c>
      <c r="B54" s="175" t="s">
        <v>1139</v>
      </c>
      <c r="C54" s="176" t="s">
        <v>1107</v>
      </c>
      <c r="D54" s="177">
        <f t="shared" si="0"/>
        <v>0</v>
      </c>
      <c r="E54" s="180"/>
      <c r="F54" s="186"/>
      <c r="IO54" s="34"/>
      <c r="IP54" s="34"/>
      <c r="IQ54" s="34"/>
      <c r="IR54" s="34"/>
      <c r="IS54" s="34"/>
      <c r="IT54" s="34"/>
      <c r="IU54" s="34"/>
      <c r="IV54" s="34"/>
    </row>
    <row r="56" s="159" customFormat="1" spans="249:256">
      <c r="IO56" s="34"/>
      <c r="IP56" s="34"/>
      <c r="IQ56" s="34"/>
      <c r="IR56" s="34"/>
      <c r="IS56" s="34"/>
      <c r="IT56" s="34"/>
      <c r="IU56" s="34"/>
      <c r="IV56" s="34"/>
    </row>
    <row r="59" s="159" customFormat="1" spans="249:256">
      <c r="IO59" s="34"/>
      <c r="IP59" s="34"/>
      <c r="IQ59" s="34"/>
      <c r="IR59" s="34"/>
      <c r="IS59" s="34"/>
      <c r="IT59" s="34"/>
      <c r="IU59" s="34"/>
      <c r="IV59" s="34"/>
    </row>
  </sheetData>
  <mergeCells count="7">
    <mergeCell ref="A2:F2"/>
    <mergeCell ref="E3:F3"/>
    <mergeCell ref="A4:B4"/>
    <mergeCell ref="C4:C5"/>
    <mergeCell ref="D4:D5"/>
    <mergeCell ref="E4:E5"/>
    <mergeCell ref="F4:F5"/>
  </mergeCells>
  <pageMargins left="0.78" right="0.57" top="0.52" bottom="1" header="0.5" footer="0.5"/>
  <pageSetup paperSize="9" orientation="landscape" verticalDpi="300"/>
  <headerFooter alignWithMargins="0" scaleWithDoc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8"/>
  <sheetViews>
    <sheetView showZeros="0" zoomScaleSheetLayoutView="60" workbookViewId="0">
      <pane xSplit="1" ySplit="6" topLeftCell="B55" activePane="bottomRight" state="frozenSplit"/>
      <selection/>
      <selection pane="topRight"/>
      <selection pane="bottomLeft"/>
      <selection pane="bottomRight" activeCell="F136" sqref="F136"/>
    </sheetView>
  </sheetViews>
  <sheetFormatPr defaultColWidth="9" defaultRowHeight="12.75"/>
  <cols>
    <col min="1" max="1" width="43.6" style="127" customWidth="1"/>
    <col min="2" max="2" width="9.5" style="128" customWidth="1"/>
    <col min="3" max="3" width="12.1" style="129" customWidth="1"/>
    <col min="4" max="4" width="9.2" style="128" customWidth="1"/>
    <col min="5" max="5" width="11.4" style="130" customWidth="1"/>
    <col min="6" max="6" width="10.2" style="128" customWidth="1"/>
    <col min="7" max="7" width="8.9" style="130" customWidth="1"/>
    <col min="8" max="8" width="10.5" style="129" customWidth="1"/>
    <col min="9" max="9" width="11.1" style="131" customWidth="1"/>
    <col min="10" max="10" width="10.4" style="130" customWidth="1"/>
    <col min="11" max="16384" width="9" style="127"/>
  </cols>
  <sheetData>
    <row r="1" spans="1:1">
      <c r="A1" s="124" t="s">
        <v>1208</v>
      </c>
    </row>
    <row r="2" ht="22.5" customHeight="1" spans="1:10">
      <c r="A2" s="73" t="s">
        <v>1209</v>
      </c>
      <c r="B2" s="132"/>
      <c r="C2" s="132"/>
      <c r="D2" s="132"/>
      <c r="E2" s="133"/>
      <c r="F2" s="132"/>
      <c r="G2" s="133"/>
      <c r="H2" s="132"/>
      <c r="I2" s="132"/>
      <c r="J2" s="133"/>
    </row>
    <row r="3" s="124" customFormat="1" ht="14.25" customHeight="1" spans="1:10">
      <c r="A3" s="75"/>
      <c r="B3" s="128"/>
      <c r="C3" s="129"/>
      <c r="D3" s="128"/>
      <c r="E3" s="130"/>
      <c r="F3" s="131"/>
      <c r="G3" s="130"/>
      <c r="H3" s="134" t="s">
        <v>1210</v>
      </c>
      <c r="I3" s="134"/>
      <c r="J3" s="152"/>
    </row>
    <row r="4" s="124" customFormat="1" ht="15.75" customHeight="1" spans="1:10">
      <c r="A4" s="81" t="s">
        <v>1211</v>
      </c>
      <c r="B4" s="135" t="s">
        <v>85</v>
      </c>
      <c r="C4" s="135" t="s">
        <v>17</v>
      </c>
      <c r="D4" s="135"/>
      <c r="E4" s="136"/>
      <c r="F4" s="135"/>
      <c r="G4" s="136"/>
      <c r="H4" s="135" t="s">
        <v>86</v>
      </c>
      <c r="I4" s="135"/>
      <c r="J4" s="136"/>
    </row>
    <row r="5" s="124" customFormat="1" ht="14.25" customHeight="1" spans="1:10">
      <c r="A5" s="81"/>
      <c r="B5" s="137" t="s">
        <v>1212</v>
      </c>
      <c r="C5" s="138" t="s">
        <v>1213</v>
      </c>
      <c r="D5" s="137" t="s">
        <v>1214</v>
      </c>
      <c r="E5" s="83" t="s">
        <v>1215</v>
      </c>
      <c r="F5" s="84" t="s">
        <v>1216</v>
      </c>
      <c r="G5" s="85"/>
      <c r="H5" s="138" t="s">
        <v>1217</v>
      </c>
      <c r="I5" s="84" t="s">
        <v>1216</v>
      </c>
      <c r="J5" s="85"/>
    </row>
    <row r="6" s="124" customFormat="1" ht="14.25" customHeight="1" spans="1:10">
      <c r="A6" s="81"/>
      <c r="B6" s="137"/>
      <c r="C6" s="138"/>
      <c r="D6" s="137"/>
      <c r="E6" s="83"/>
      <c r="F6" s="87" t="s">
        <v>1218</v>
      </c>
      <c r="G6" s="85" t="s">
        <v>97</v>
      </c>
      <c r="H6" s="138"/>
      <c r="I6" s="87" t="s">
        <v>1218</v>
      </c>
      <c r="J6" s="85" t="s">
        <v>97</v>
      </c>
    </row>
    <row r="7" s="124" customFormat="1" ht="15.75" customHeight="1" spans="1:10">
      <c r="A7" s="139" t="s">
        <v>1219</v>
      </c>
      <c r="B7" s="140">
        <v>1416</v>
      </c>
      <c r="C7" s="140"/>
      <c r="D7" s="140">
        <v>63989.48</v>
      </c>
      <c r="E7" s="141">
        <f>IFERROR((D7/C7*100),0)</f>
        <v>0</v>
      </c>
      <c r="F7" s="140">
        <f>D7-B7</f>
        <v>62573.48</v>
      </c>
      <c r="G7" s="141">
        <f>IFERROR((F7/B7*100),0)</f>
        <v>4419.03107344633</v>
      </c>
      <c r="H7" s="140"/>
      <c r="I7" s="140">
        <f>H7-D7</f>
        <v>-63989.48</v>
      </c>
      <c r="J7" s="141">
        <f>IFERROR((I7/D7)*100,0)</f>
        <v>-100</v>
      </c>
    </row>
    <row r="8" s="124" customFormat="1" ht="15.75" customHeight="1" spans="1:10">
      <c r="A8" s="139" t="s">
        <v>1220</v>
      </c>
      <c r="B8" s="140"/>
      <c r="C8" s="140"/>
      <c r="D8" s="140"/>
      <c r="E8" s="141">
        <f t="shared" ref="E8:E54" si="0">IFERROR((D8/C8*100),0)</f>
        <v>0</v>
      </c>
      <c r="F8" s="140">
        <f t="shared" ref="F8:F54" si="1">D8-B8</f>
        <v>0</v>
      </c>
      <c r="G8" s="141">
        <f t="shared" ref="G8:G54" si="2">IFERROR((F8/B8*100),0)</f>
        <v>0</v>
      </c>
      <c r="H8" s="140"/>
      <c r="I8" s="140">
        <f t="shared" ref="I8:I54" si="3">H8-D8</f>
        <v>0</v>
      </c>
      <c r="J8" s="141">
        <f t="shared" ref="J8:J54" si="4">IFERROR((I8/D8)*100,0)</f>
        <v>0</v>
      </c>
    </row>
    <row r="9" s="124" customFormat="1" ht="15.75" customHeight="1" spans="1:10">
      <c r="A9" s="139" t="s">
        <v>1221</v>
      </c>
      <c r="B9" s="140">
        <v>2843</v>
      </c>
      <c r="C9" s="140">
        <v>3000</v>
      </c>
      <c r="D9" s="140">
        <v>730.93</v>
      </c>
      <c r="E9" s="141">
        <f t="shared" si="0"/>
        <v>24.3643333333333</v>
      </c>
      <c r="F9" s="140">
        <f t="shared" si="1"/>
        <v>-2112.07</v>
      </c>
      <c r="G9" s="141">
        <f t="shared" si="2"/>
        <v>-74.2901864227928</v>
      </c>
      <c r="H9" s="140">
        <v>1200</v>
      </c>
      <c r="I9" s="140">
        <f t="shared" si="3"/>
        <v>469.07</v>
      </c>
      <c r="J9" s="141">
        <f t="shared" si="4"/>
        <v>64.1744079460414</v>
      </c>
    </row>
    <row r="10" s="124" customFormat="1" ht="15.75" customHeight="1" spans="1:10">
      <c r="A10" s="139" t="s">
        <v>1222</v>
      </c>
      <c r="B10" s="140">
        <v>3071</v>
      </c>
      <c r="C10" s="140">
        <v>3200</v>
      </c>
      <c r="D10" s="140">
        <v>2534.54</v>
      </c>
      <c r="E10" s="141">
        <f t="shared" si="0"/>
        <v>79.204375</v>
      </c>
      <c r="F10" s="140">
        <f t="shared" si="1"/>
        <v>-536.46</v>
      </c>
      <c r="G10" s="141">
        <f t="shared" si="2"/>
        <v>-17.4685770107457</v>
      </c>
      <c r="H10" s="140">
        <v>3200</v>
      </c>
      <c r="I10" s="140">
        <f t="shared" si="3"/>
        <v>665.46</v>
      </c>
      <c r="J10" s="141">
        <f t="shared" si="4"/>
        <v>26.2556519131677</v>
      </c>
    </row>
    <row r="11" s="124" customFormat="1" ht="15.75" customHeight="1" spans="1:10">
      <c r="A11" s="139" t="s">
        <v>1223</v>
      </c>
      <c r="B11" s="140"/>
      <c r="C11" s="140"/>
      <c r="D11" s="140">
        <v>1031.49</v>
      </c>
      <c r="E11" s="141">
        <f t="shared" si="0"/>
        <v>0</v>
      </c>
      <c r="F11" s="140">
        <f t="shared" si="1"/>
        <v>1031.49</v>
      </c>
      <c r="G11" s="141">
        <f t="shared" si="2"/>
        <v>0</v>
      </c>
      <c r="H11" s="140"/>
      <c r="I11" s="140">
        <f t="shared" si="3"/>
        <v>-1031.49</v>
      </c>
      <c r="J11" s="141">
        <f t="shared" si="4"/>
        <v>-100</v>
      </c>
    </row>
    <row r="12" s="124" customFormat="1" ht="15.75" customHeight="1" spans="1:10">
      <c r="A12" s="139" t="s">
        <v>1224</v>
      </c>
      <c r="B12" s="140">
        <v>4268</v>
      </c>
      <c r="C12" s="140">
        <v>6915</v>
      </c>
      <c r="D12" s="140">
        <v>6116.13</v>
      </c>
      <c r="E12" s="141">
        <f t="shared" si="0"/>
        <v>88.4472885032538</v>
      </c>
      <c r="F12" s="140">
        <f t="shared" si="1"/>
        <v>1848.13</v>
      </c>
      <c r="G12" s="141">
        <f t="shared" si="2"/>
        <v>43.302014995314</v>
      </c>
      <c r="H12" s="140">
        <v>6528</v>
      </c>
      <c r="I12" s="140">
        <f t="shared" si="3"/>
        <v>411.87</v>
      </c>
      <c r="J12" s="141">
        <f t="shared" si="4"/>
        <v>6.73416032687336</v>
      </c>
    </row>
    <row r="13" s="66" customFormat="1" ht="15.75" customHeight="1" spans="1:10">
      <c r="A13" s="142" t="s">
        <v>1225</v>
      </c>
      <c r="B13" s="143">
        <f>SUM(B7:B12)</f>
        <v>11598</v>
      </c>
      <c r="C13" s="143">
        <f>SUM(C7:C12)</f>
        <v>13115</v>
      </c>
      <c r="D13" s="143">
        <f>SUM(D7:D12)</f>
        <v>74402.57</v>
      </c>
      <c r="E13" s="144">
        <f t="shared" si="0"/>
        <v>567.308959207015</v>
      </c>
      <c r="F13" s="143">
        <f t="shared" si="1"/>
        <v>62804.57</v>
      </c>
      <c r="G13" s="144">
        <f t="shared" si="2"/>
        <v>541.512071046732</v>
      </c>
      <c r="H13" s="143">
        <f>SUM(H7:H12)</f>
        <v>10928</v>
      </c>
      <c r="I13" s="143">
        <f t="shared" si="3"/>
        <v>-63474.57</v>
      </c>
      <c r="J13" s="144">
        <f t="shared" si="4"/>
        <v>-85.3123353131485</v>
      </c>
    </row>
    <row r="14" s="66" customFormat="1" ht="15.75" customHeight="1" spans="1:10">
      <c r="A14" s="145" t="s">
        <v>1226</v>
      </c>
      <c r="B14" s="143">
        <f>SUM(B15:B19)</f>
        <v>116595</v>
      </c>
      <c r="C14" s="143">
        <f>SUM(C15:C19)</f>
        <v>76345</v>
      </c>
      <c r="D14" s="143">
        <f>SUM(D15:D19)</f>
        <v>49031.24</v>
      </c>
      <c r="E14" s="144">
        <f t="shared" si="0"/>
        <v>64.2232497216583</v>
      </c>
      <c r="F14" s="143">
        <f t="shared" si="1"/>
        <v>-67563.76</v>
      </c>
      <c r="G14" s="144">
        <f t="shared" si="2"/>
        <v>-57.9473905399031</v>
      </c>
      <c r="H14" s="143">
        <f>SUM(H15:H19)</f>
        <v>80068.17</v>
      </c>
      <c r="I14" s="143">
        <f t="shared" si="3"/>
        <v>31036.93</v>
      </c>
      <c r="J14" s="144">
        <f t="shared" si="4"/>
        <v>63.3003162881461</v>
      </c>
    </row>
    <row r="15" s="124" customFormat="1" ht="15.75" customHeight="1" spans="1:10">
      <c r="A15" s="139" t="s">
        <v>1227</v>
      </c>
      <c r="B15" s="146">
        <v>52200</v>
      </c>
      <c r="C15" s="140">
        <v>70509</v>
      </c>
      <c r="D15" s="140">
        <v>14295.24</v>
      </c>
      <c r="E15" s="141">
        <f t="shared" si="0"/>
        <v>20.2743479555801</v>
      </c>
      <c r="F15" s="140">
        <f t="shared" si="1"/>
        <v>-37904.76</v>
      </c>
      <c r="G15" s="141">
        <f t="shared" si="2"/>
        <v>-72.6144827586207</v>
      </c>
      <c r="H15" s="140">
        <v>70511.06</v>
      </c>
      <c r="I15" s="140">
        <f t="shared" si="3"/>
        <v>56215.82</v>
      </c>
      <c r="J15" s="141">
        <f t="shared" si="4"/>
        <v>393.248521885607</v>
      </c>
    </row>
    <row r="16" s="124" customFormat="1" ht="15.75" customHeight="1" spans="1:10">
      <c r="A16" s="139" t="s">
        <v>1228</v>
      </c>
      <c r="B16" s="146"/>
      <c r="C16" s="140"/>
      <c r="D16" s="140"/>
      <c r="E16" s="141">
        <f t="shared" si="0"/>
        <v>0</v>
      </c>
      <c r="F16" s="140">
        <f t="shared" si="1"/>
        <v>0</v>
      </c>
      <c r="G16" s="141">
        <f t="shared" si="2"/>
        <v>0</v>
      </c>
      <c r="H16" s="140"/>
      <c r="I16" s="140">
        <f t="shared" si="3"/>
        <v>0</v>
      </c>
      <c r="J16" s="141">
        <f t="shared" si="4"/>
        <v>0</v>
      </c>
    </row>
    <row r="17" s="124" customFormat="1" ht="15.75" customHeight="1" spans="1:10">
      <c r="A17" s="139" t="s">
        <v>1229</v>
      </c>
      <c r="B17" s="146">
        <v>495</v>
      </c>
      <c r="C17" s="140">
        <v>5836</v>
      </c>
      <c r="D17" s="140">
        <v>5636</v>
      </c>
      <c r="E17" s="141">
        <f t="shared" si="0"/>
        <v>96.5729952021933</v>
      </c>
      <c r="F17" s="140">
        <f t="shared" si="1"/>
        <v>5141</v>
      </c>
      <c r="G17" s="141">
        <f t="shared" si="2"/>
        <v>1038.58585858586</v>
      </c>
      <c r="H17" s="140">
        <v>9557.11</v>
      </c>
      <c r="I17" s="140">
        <f t="shared" si="3"/>
        <v>3921.11</v>
      </c>
      <c r="J17" s="141">
        <f t="shared" si="4"/>
        <v>69.5725691980128</v>
      </c>
    </row>
    <row r="18" s="124" customFormat="1" ht="15.75" customHeight="1" spans="1:10">
      <c r="A18" s="139" t="s">
        <v>1230</v>
      </c>
      <c r="B18" s="140"/>
      <c r="C18" s="140"/>
      <c r="D18" s="140"/>
      <c r="E18" s="141">
        <f t="shared" si="0"/>
        <v>0</v>
      </c>
      <c r="F18" s="140">
        <f t="shared" si="1"/>
        <v>0</v>
      </c>
      <c r="G18" s="141">
        <f t="shared" si="2"/>
        <v>0</v>
      </c>
      <c r="H18" s="140"/>
      <c r="I18" s="140">
        <f t="shared" si="3"/>
        <v>0</v>
      </c>
      <c r="J18" s="141">
        <f t="shared" si="4"/>
        <v>0</v>
      </c>
    </row>
    <row r="19" s="124" customFormat="1" ht="15.75" customHeight="1" spans="1:10">
      <c r="A19" s="139" t="s">
        <v>1231</v>
      </c>
      <c r="B19" s="140">
        <v>63900</v>
      </c>
      <c r="C19" s="140"/>
      <c r="D19" s="140">
        <v>29100</v>
      </c>
      <c r="E19" s="141">
        <f t="shared" si="0"/>
        <v>0</v>
      </c>
      <c r="F19" s="140">
        <f t="shared" si="1"/>
        <v>-34800</v>
      </c>
      <c r="G19" s="141">
        <f t="shared" si="2"/>
        <v>-54.4600938967136</v>
      </c>
      <c r="H19" s="140"/>
      <c r="I19" s="140">
        <f t="shared" si="3"/>
        <v>-29100</v>
      </c>
      <c r="J19" s="141">
        <f t="shared" si="4"/>
        <v>-100</v>
      </c>
    </row>
    <row r="20" s="66" customFormat="1" ht="15.75" customHeight="1" spans="1:10">
      <c r="A20" s="81" t="s">
        <v>1232</v>
      </c>
      <c r="B20" s="143">
        <f>B13+B14</f>
        <v>128193</v>
      </c>
      <c r="C20" s="143">
        <f>C13+C14</f>
        <v>89460</v>
      </c>
      <c r="D20" s="143">
        <f>D13+D14</f>
        <v>123433.81</v>
      </c>
      <c r="E20" s="144">
        <f t="shared" si="0"/>
        <v>137.976536999776</v>
      </c>
      <c r="F20" s="143">
        <f t="shared" si="1"/>
        <v>-4759.19</v>
      </c>
      <c r="G20" s="144">
        <f t="shared" si="2"/>
        <v>-3.71251940433565</v>
      </c>
      <c r="H20" s="143">
        <f>H13+H14</f>
        <v>90996.17</v>
      </c>
      <c r="I20" s="143">
        <f t="shared" si="3"/>
        <v>-32437.64</v>
      </c>
      <c r="J20" s="144">
        <f t="shared" si="4"/>
        <v>-26.2793800175171</v>
      </c>
    </row>
    <row r="21" s="124" customFormat="1" ht="15.75" customHeight="1" spans="1:10">
      <c r="A21" s="147" t="s">
        <v>1233</v>
      </c>
      <c r="B21" s="140">
        <v>8</v>
      </c>
      <c r="C21" s="140">
        <v>1</v>
      </c>
      <c r="D21" s="140">
        <v>10.2</v>
      </c>
      <c r="E21" s="141">
        <f t="shared" si="0"/>
        <v>1020</v>
      </c>
      <c r="F21" s="140">
        <f t="shared" si="1"/>
        <v>2.2</v>
      </c>
      <c r="G21" s="141">
        <f t="shared" si="2"/>
        <v>27.5</v>
      </c>
      <c r="H21" s="140">
        <f>+H22</f>
        <v>10.2</v>
      </c>
      <c r="I21" s="140">
        <f t="shared" si="3"/>
        <v>0</v>
      </c>
      <c r="J21" s="141">
        <f t="shared" si="4"/>
        <v>0</v>
      </c>
    </row>
    <row r="22" ht="15.75" customHeight="1" spans="1:10">
      <c r="A22" s="148" t="s">
        <v>1234</v>
      </c>
      <c r="B22" s="140">
        <v>8</v>
      </c>
      <c r="C22" s="140"/>
      <c r="D22" s="140">
        <v>10.2</v>
      </c>
      <c r="E22" s="141">
        <f t="shared" si="0"/>
        <v>0</v>
      </c>
      <c r="F22" s="140">
        <f t="shared" si="1"/>
        <v>2.2</v>
      </c>
      <c r="G22" s="141">
        <f t="shared" si="2"/>
        <v>27.5</v>
      </c>
      <c r="H22" s="140">
        <f>+H24</f>
        <v>10.2</v>
      </c>
      <c r="I22" s="140">
        <f t="shared" si="3"/>
        <v>0</v>
      </c>
      <c r="J22" s="141">
        <f t="shared" si="4"/>
        <v>0</v>
      </c>
    </row>
    <row r="23" ht="15.75" customHeight="1" spans="1:10">
      <c r="A23" s="148" t="s">
        <v>1235</v>
      </c>
      <c r="B23" s="140">
        <v>5</v>
      </c>
      <c r="D23" s="140"/>
      <c r="E23" s="141">
        <f t="shared" si="0"/>
        <v>0</v>
      </c>
      <c r="F23" s="140">
        <f t="shared" si="1"/>
        <v>-5</v>
      </c>
      <c r="G23" s="141">
        <f t="shared" si="2"/>
        <v>-100</v>
      </c>
      <c r="I23" s="140">
        <f t="shared" si="3"/>
        <v>0</v>
      </c>
      <c r="J23" s="141">
        <f t="shared" si="4"/>
        <v>0</v>
      </c>
    </row>
    <row r="24" s="124" customFormat="1" ht="15.75" customHeight="1" spans="1:10">
      <c r="A24" s="148" t="s">
        <v>1236</v>
      </c>
      <c r="B24" s="140"/>
      <c r="C24" s="140"/>
      <c r="D24" s="140">
        <v>10.2</v>
      </c>
      <c r="E24" s="141">
        <f t="shared" si="0"/>
        <v>0</v>
      </c>
      <c r="F24" s="140">
        <f t="shared" si="1"/>
        <v>10.2</v>
      </c>
      <c r="G24" s="141">
        <f t="shared" si="2"/>
        <v>0</v>
      </c>
      <c r="H24" s="140">
        <v>10.2</v>
      </c>
      <c r="I24" s="140">
        <f t="shared" si="3"/>
        <v>0</v>
      </c>
      <c r="J24" s="141">
        <f t="shared" si="4"/>
        <v>0</v>
      </c>
    </row>
    <row r="25" s="124" customFormat="1" ht="15.75" customHeight="1" spans="1:10">
      <c r="A25" s="148" t="s">
        <v>1237</v>
      </c>
      <c r="B25" s="140"/>
      <c r="C25" s="140"/>
      <c r="D25" s="140"/>
      <c r="E25" s="141">
        <f t="shared" si="0"/>
        <v>0</v>
      </c>
      <c r="F25" s="140">
        <f t="shared" si="1"/>
        <v>0</v>
      </c>
      <c r="G25" s="141">
        <f t="shared" si="2"/>
        <v>0</v>
      </c>
      <c r="H25" s="140"/>
      <c r="I25" s="140">
        <f t="shared" si="3"/>
        <v>0</v>
      </c>
      <c r="J25" s="141">
        <f t="shared" si="4"/>
        <v>0</v>
      </c>
    </row>
    <row r="26" s="124" customFormat="1" ht="15.75" customHeight="1" spans="1:10">
      <c r="A26" s="148" t="s">
        <v>1238</v>
      </c>
      <c r="B26" s="140">
        <v>3</v>
      </c>
      <c r="C26" s="140">
        <v>1</v>
      </c>
      <c r="D26" s="140"/>
      <c r="E26" s="141">
        <f t="shared" si="0"/>
        <v>0</v>
      </c>
      <c r="F26" s="140">
        <f t="shared" si="1"/>
        <v>-3</v>
      </c>
      <c r="G26" s="141">
        <f t="shared" si="2"/>
        <v>-100</v>
      </c>
      <c r="H26" s="140"/>
      <c r="I26" s="140">
        <f t="shared" si="3"/>
        <v>0</v>
      </c>
      <c r="J26" s="141">
        <f t="shared" si="4"/>
        <v>0</v>
      </c>
    </row>
    <row r="27" s="124" customFormat="1" ht="15.75" customHeight="1" spans="1:10">
      <c r="A27" s="148" t="s">
        <v>1239</v>
      </c>
      <c r="B27" s="140"/>
      <c r="C27" s="140"/>
      <c r="D27" s="140"/>
      <c r="E27" s="141">
        <f t="shared" si="0"/>
        <v>0</v>
      </c>
      <c r="F27" s="140">
        <f t="shared" si="1"/>
        <v>0</v>
      </c>
      <c r="G27" s="141">
        <f t="shared" si="2"/>
        <v>0</v>
      </c>
      <c r="H27" s="140"/>
      <c r="I27" s="140">
        <f t="shared" si="3"/>
        <v>0</v>
      </c>
      <c r="J27" s="141">
        <f t="shared" si="4"/>
        <v>0</v>
      </c>
    </row>
    <row r="28" s="124" customFormat="1" ht="15.75" customHeight="1" spans="1:10">
      <c r="A28" s="148" t="s">
        <v>1240</v>
      </c>
      <c r="B28" s="140"/>
      <c r="C28" s="140"/>
      <c r="D28" s="140"/>
      <c r="E28" s="141">
        <f t="shared" si="0"/>
        <v>0</v>
      </c>
      <c r="F28" s="140">
        <f t="shared" si="1"/>
        <v>0</v>
      </c>
      <c r="G28" s="141">
        <f t="shared" si="2"/>
        <v>0</v>
      </c>
      <c r="H28" s="140"/>
      <c r="I28" s="140">
        <f t="shared" si="3"/>
        <v>0</v>
      </c>
      <c r="J28" s="141">
        <f t="shared" si="4"/>
        <v>0</v>
      </c>
    </row>
    <row r="29" s="124" customFormat="1" ht="15.75" customHeight="1" spans="1:10">
      <c r="A29" s="148" t="s">
        <v>1241</v>
      </c>
      <c r="B29" s="140"/>
      <c r="C29" s="140"/>
      <c r="D29" s="140"/>
      <c r="E29" s="141">
        <f t="shared" si="0"/>
        <v>0</v>
      </c>
      <c r="F29" s="140">
        <f t="shared" si="1"/>
        <v>0</v>
      </c>
      <c r="G29" s="141">
        <f t="shared" si="2"/>
        <v>0</v>
      </c>
      <c r="H29" s="140"/>
      <c r="I29" s="140">
        <f t="shared" si="3"/>
        <v>0</v>
      </c>
      <c r="J29" s="141">
        <f t="shared" si="4"/>
        <v>0</v>
      </c>
    </row>
    <row r="30" s="124" customFormat="1" ht="15.75" customHeight="1" spans="1:10">
      <c r="A30" s="148" t="s">
        <v>1242</v>
      </c>
      <c r="B30" s="140"/>
      <c r="C30" s="140"/>
      <c r="D30" s="140"/>
      <c r="E30" s="141">
        <f t="shared" si="0"/>
        <v>0</v>
      </c>
      <c r="F30" s="140">
        <f t="shared" si="1"/>
        <v>0</v>
      </c>
      <c r="G30" s="141">
        <f t="shared" si="2"/>
        <v>0</v>
      </c>
      <c r="H30" s="140"/>
      <c r="I30" s="140">
        <f t="shared" si="3"/>
        <v>0</v>
      </c>
      <c r="J30" s="141">
        <f t="shared" si="4"/>
        <v>0</v>
      </c>
    </row>
    <row r="31" s="124" customFormat="1" ht="15.75" customHeight="1" spans="1:10">
      <c r="A31" s="148" t="s">
        <v>1243</v>
      </c>
      <c r="B31" s="140"/>
      <c r="C31" s="140"/>
      <c r="D31" s="140"/>
      <c r="E31" s="141">
        <f t="shared" si="0"/>
        <v>0</v>
      </c>
      <c r="F31" s="140">
        <f t="shared" si="1"/>
        <v>0</v>
      </c>
      <c r="G31" s="141">
        <f t="shared" si="2"/>
        <v>0</v>
      </c>
      <c r="H31" s="140"/>
      <c r="I31" s="140">
        <f t="shared" si="3"/>
        <v>0</v>
      </c>
      <c r="J31" s="141">
        <f t="shared" si="4"/>
        <v>0</v>
      </c>
    </row>
    <row r="32" s="124" customFormat="1" ht="15.75" customHeight="1" spans="1:10">
      <c r="A32" s="148" t="s">
        <v>1244</v>
      </c>
      <c r="B32" s="140"/>
      <c r="C32" s="140"/>
      <c r="D32" s="140"/>
      <c r="E32" s="141">
        <f t="shared" si="0"/>
        <v>0</v>
      </c>
      <c r="F32" s="140">
        <f t="shared" si="1"/>
        <v>0</v>
      </c>
      <c r="G32" s="141">
        <f t="shared" si="2"/>
        <v>0</v>
      </c>
      <c r="H32" s="140"/>
      <c r="I32" s="140">
        <f t="shared" si="3"/>
        <v>0</v>
      </c>
      <c r="J32" s="141">
        <f t="shared" si="4"/>
        <v>0</v>
      </c>
    </row>
    <row r="33" s="124" customFormat="1" ht="15.75" customHeight="1" spans="1:10">
      <c r="A33" s="147" t="s">
        <v>1245</v>
      </c>
      <c r="B33" s="140">
        <v>446</v>
      </c>
      <c r="C33" s="140">
        <v>664.44</v>
      </c>
      <c r="D33" s="140">
        <v>349</v>
      </c>
      <c r="E33" s="141">
        <f t="shared" si="0"/>
        <v>52.5254349527422</v>
      </c>
      <c r="F33" s="140">
        <f t="shared" si="1"/>
        <v>-97</v>
      </c>
      <c r="G33" s="141">
        <f t="shared" si="2"/>
        <v>-21.7488789237668</v>
      </c>
      <c r="H33" s="140">
        <f>+H34+H38</f>
        <v>741.59</v>
      </c>
      <c r="I33" s="140">
        <f t="shared" si="3"/>
        <v>392.59</v>
      </c>
      <c r="J33" s="141">
        <f t="shared" si="4"/>
        <v>112.489971346705</v>
      </c>
    </row>
    <row r="34" ht="15.75" customHeight="1" spans="1:10">
      <c r="A34" s="147" t="s">
        <v>1246</v>
      </c>
      <c r="B34" s="140">
        <v>446</v>
      </c>
      <c r="C34" s="140">
        <f>402.66+206.78</f>
        <v>609.44</v>
      </c>
      <c r="D34" s="140">
        <v>346</v>
      </c>
      <c r="E34" s="141">
        <f t="shared" si="0"/>
        <v>56.7734313468102</v>
      </c>
      <c r="F34" s="140">
        <f t="shared" si="1"/>
        <v>-100</v>
      </c>
      <c r="G34" s="141">
        <f t="shared" si="2"/>
        <v>-22.4215246636771</v>
      </c>
      <c r="H34" s="140">
        <v>708.59</v>
      </c>
      <c r="I34" s="140">
        <f t="shared" si="3"/>
        <v>362.59</v>
      </c>
      <c r="J34" s="141">
        <f t="shared" si="4"/>
        <v>104.794797687861</v>
      </c>
    </row>
    <row r="35" s="124" customFormat="1" ht="15.75" customHeight="1" spans="1:10">
      <c r="A35" s="147" t="s">
        <v>1247</v>
      </c>
      <c r="B35" s="140">
        <v>275</v>
      </c>
      <c r="C35" s="140">
        <v>320.6</v>
      </c>
      <c r="D35" s="140">
        <v>199</v>
      </c>
      <c r="E35" s="141">
        <f t="shared" si="0"/>
        <v>62.0711166562695</v>
      </c>
      <c r="F35" s="140">
        <f t="shared" si="1"/>
        <v>-76</v>
      </c>
      <c r="G35" s="141">
        <f t="shared" si="2"/>
        <v>-27.6363636363636</v>
      </c>
      <c r="H35" s="140"/>
      <c r="I35" s="140">
        <f t="shared" si="3"/>
        <v>-199</v>
      </c>
      <c r="J35" s="141">
        <f t="shared" si="4"/>
        <v>-100</v>
      </c>
    </row>
    <row r="36" s="124" customFormat="1" ht="15.75" customHeight="1" spans="1:10">
      <c r="A36" s="147" t="s">
        <v>1248</v>
      </c>
      <c r="B36" s="140">
        <v>171</v>
      </c>
      <c r="C36" s="140">
        <v>288.84</v>
      </c>
      <c r="D36" s="140">
        <v>147</v>
      </c>
      <c r="E36" s="141">
        <f t="shared" si="0"/>
        <v>50.8932280847528</v>
      </c>
      <c r="F36" s="140">
        <f t="shared" si="1"/>
        <v>-24</v>
      </c>
      <c r="G36" s="141">
        <f t="shared" si="2"/>
        <v>-14.0350877192982</v>
      </c>
      <c r="H36" s="140"/>
      <c r="I36" s="140">
        <f t="shared" si="3"/>
        <v>-147</v>
      </c>
      <c r="J36" s="141">
        <f t="shared" si="4"/>
        <v>-100</v>
      </c>
    </row>
    <row r="37" s="124" customFormat="1" ht="15.75" customHeight="1" spans="1:10">
      <c r="A37" s="147" t="s">
        <v>1249</v>
      </c>
      <c r="B37" s="140"/>
      <c r="C37" s="140"/>
      <c r="D37" s="140"/>
      <c r="E37" s="141">
        <f t="shared" si="0"/>
        <v>0</v>
      </c>
      <c r="F37" s="140">
        <f t="shared" si="1"/>
        <v>0</v>
      </c>
      <c r="G37" s="141">
        <f t="shared" si="2"/>
        <v>0</v>
      </c>
      <c r="H37" s="140"/>
      <c r="I37" s="140">
        <f t="shared" si="3"/>
        <v>0</v>
      </c>
      <c r="J37" s="141">
        <f t="shared" si="4"/>
        <v>0</v>
      </c>
    </row>
    <row r="38" ht="15.75" customHeight="1" spans="1:10">
      <c r="A38" s="147" t="s">
        <v>1250</v>
      </c>
      <c r="B38" s="140"/>
      <c r="C38" s="140">
        <v>55</v>
      </c>
      <c r="D38" s="140">
        <v>3</v>
      </c>
      <c r="E38" s="141">
        <f t="shared" si="0"/>
        <v>5.45454545454545</v>
      </c>
      <c r="F38" s="140">
        <f t="shared" si="1"/>
        <v>3</v>
      </c>
      <c r="G38" s="141">
        <f t="shared" si="2"/>
        <v>0</v>
      </c>
      <c r="H38" s="140">
        <v>33</v>
      </c>
      <c r="I38" s="140">
        <f t="shared" si="3"/>
        <v>30</v>
      </c>
      <c r="J38" s="141">
        <f t="shared" si="4"/>
        <v>1000</v>
      </c>
    </row>
    <row r="39" s="124" customFormat="1" ht="15.75" customHeight="1" spans="1:10">
      <c r="A39" s="147" t="s">
        <v>1247</v>
      </c>
      <c r="B39" s="140"/>
      <c r="C39" s="140"/>
      <c r="D39" s="140"/>
      <c r="E39" s="141">
        <f t="shared" si="0"/>
        <v>0</v>
      </c>
      <c r="F39" s="140">
        <f t="shared" si="1"/>
        <v>0</v>
      </c>
      <c r="G39" s="141">
        <f t="shared" si="2"/>
        <v>0</v>
      </c>
      <c r="H39" s="140">
        <v>33</v>
      </c>
      <c r="I39" s="140">
        <f t="shared" si="3"/>
        <v>33</v>
      </c>
      <c r="J39" s="141">
        <f t="shared" si="4"/>
        <v>0</v>
      </c>
    </row>
    <row r="40" s="124" customFormat="1" ht="15.75" customHeight="1" spans="1:10">
      <c r="A40" s="147" t="s">
        <v>1248</v>
      </c>
      <c r="B40" s="140"/>
      <c r="C40" s="140">
        <v>55</v>
      </c>
      <c r="D40" s="140">
        <v>3</v>
      </c>
      <c r="E40" s="141">
        <f t="shared" si="0"/>
        <v>5.45454545454545</v>
      </c>
      <c r="F40" s="140">
        <f t="shared" si="1"/>
        <v>3</v>
      </c>
      <c r="G40" s="141">
        <f t="shared" si="2"/>
        <v>0</v>
      </c>
      <c r="H40" s="140"/>
      <c r="I40" s="140">
        <f t="shared" si="3"/>
        <v>-3</v>
      </c>
      <c r="J40" s="141">
        <f t="shared" si="4"/>
        <v>-100</v>
      </c>
    </row>
    <row r="41" s="124" customFormat="1" ht="15.75" customHeight="1" spans="1:10">
      <c r="A41" s="147" t="s">
        <v>1251</v>
      </c>
      <c r="B41" s="140"/>
      <c r="C41" s="140"/>
      <c r="D41" s="140"/>
      <c r="E41" s="141">
        <f t="shared" si="0"/>
        <v>0</v>
      </c>
      <c r="F41" s="140">
        <f t="shared" si="1"/>
        <v>0</v>
      </c>
      <c r="G41" s="141">
        <f t="shared" si="2"/>
        <v>0</v>
      </c>
      <c r="H41" s="140"/>
      <c r="I41" s="140">
        <f t="shared" si="3"/>
        <v>0</v>
      </c>
      <c r="J41" s="141">
        <f t="shared" si="4"/>
        <v>0</v>
      </c>
    </row>
    <row r="42" s="124" customFormat="1" ht="15.75" customHeight="1" spans="1:10">
      <c r="A42" s="147" t="s">
        <v>1252</v>
      </c>
      <c r="B42" s="140">
        <v>34822</v>
      </c>
      <c r="C42" s="140">
        <v>69138</v>
      </c>
      <c r="D42" s="140">
        <f>+D43+D59+D63+D64+D70</f>
        <v>71612</v>
      </c>
      <c r="E42" s="141">
        <f t="shared" si="0"/>
        <v>103.578350545286</v>
      </c>
      <c r="F42" s="140">
        <f t="shared" si="1"/>
        <v>36790</v>
      </c>
      <c r="G42" s="141">
        <f t="shared" si="2"/>
        <v>105.651599563494</v>
      </c>
      <c r="H42" s="140">
        <f>+H43+H63+H64+H70</f>
        <v>28277.78</v>
      </c>
      <c r="I42" s="140">
        <f t="shared" si="3"/>
        <v>-43334.22</v>
      </c>
      <c r="J42" s="141">
        <f t="shared" si="4"/>
        <v>-60.5125118695191</v>
      </c>
    </row>
    <row r="43" ht="15.75" customHeight="1" spans="1:10">
      <c r="A43" s="148" t="s">
        <v>1253</v>
      </c>
      <c r="B43" s="140">
        <v>28884</v>
      </c>
      <c r="C43" s="140">
        <v>62610</v>
      </c>
      <c r="D43" s="140">
        <v>68319</v>
      </c>
      <c r="E43" s="141">
        <f t="shared" si="0"/>
        <v>109.118351701006</v>
      </c>
      <c r="F43" s="140">
        <f t="shared" si="1"/>
        <v>39435</v>
      </c>
      <c r="G43" s="141">
        <f t="shared" si="2"/>
        <v>136.528874117158</v>
      </c>
      <c r="H43" s="140">
        <f>SUM(H44:H58)</f>
        <v>23877.78</v>
      </c>
      <c r="I43" s="140">
        <f t="shared" si="3"/>
        <v>-44441.22</v>
      </c>
      <c r="J43" s="141">
        <f t="shared" si="4"/>
        <v>-65.0495762525798</v>
      </c>
    </row>
    <row r="44" s="66" customFormat="1" ht="15.75" customHeight="1" spans="1:10">
      <c r="A44" s="147" t="s">
        <v>1254</v>
      </c>
      <c r="B44" s="140">
        <v>715</v>
      </c>
      <c r="C44" s="140">
        <f>120+1227</f>
        <v>1347</v>
      </c>
      <c r="D44" s="149">
        <v>36</v>
      </c>
      <c r="E44" s="141">
        <f t="shared" si="0"/>
        <v>2.67260579064588</v>
      </c>
      <c r="F44" s="140">
        <f t="shared" si="1"/>
        <v>-679</v>
      </c>
      <c r="G44" s="141">
        <f t="shared" si="2"/>
        <v>-94.965034965035</v>
      </c>
      <c r="H44" s="140"/>
      <c r="I44" s="140">
        <f t="shared" si="3"/>
        <v>-36</v>
      </c>
      <c r="J44" s="141">
        <f t="shared" si="4"/>
        <v>-100</v>
      </c>
    </row>
    <row r="45" s="66" customFormat="1" ht="15.75" customHeight="1" spans="1:10">
      <c r="A45" s="147" t="s">
        <v>1255</v>
      </c>
      <c r="B45" s="140">
        <v>11689</v>
      </c>
      <c r="C45" s="140">
        <f>28507.39</f>
        <v>28507.39</v>
      </c>
      <c r="D45" s="149">
        <v>57513</v>
      </c>
      <c r="E45" s="141">
        <f t="shared" si="0"/>
        <v>201.747687178658</v>
      </c>
      <c r="F45" s="140">
        <f t="shared" si="1"/>
        <v>45824</v>
      </c>
      <c r="G45" s="141">
        <f t="shared" si="2"/>
        <v>392.026691761485</v>
      </c>
      <c r="H45" s="140">
        <v>6.3</v>
      </c>
      <c r="I45" s="140">
        <f t="shared" si="3"/>
        <v>-57506.7</v>
      </c>
      <c r="J45" s="141">
        <f t="shared" si="4"/>
        <v>-99.9890459548276</v>
      </c>
    </row>
    <row r="46" s="66" customFormat="1" ht="15.75" customHeight="1" spans="1:10">
      <c r="A46" s="147" t="s">
        <v>1256</v>
      </c>
      <c r="B46" s="140">
        <v>935</v>
      </c>
      <c r="C46" s="140">
        <v>3122.72</v>
      </c>
      <c r="D46" s="150">
        <v>435</v>
      </c>
      <c r="E46" s="141">
        <f t="shared" si="0"/>
        <v>13.9301634472511</v>
      </c>
      <c r="F46" s="140">
        <f t="shared" si="1"/>
        <v>-500</v>
      </c>
      <c r="G46" s="141">
        <f t="shared" si="2"/>
        <v>-53.475935828877</v>
      </c>
      <c r="H46" s="140"/>
      <c r="I46" s="140">
        <f t="shared" si="3"/>
        <v>-435</v>
      </c>
      <c r="J46" s="141">
        <f t="shared" si="4"/>
        <v>-100</v>
      </c>
    </row>
    <row r="47" s="66" customFormat="1" ht="15.75" customHeight="1" spans="1:10">
      <c r="A47" s="147" t="s">
        <v>1257</v>
      </c>
      <c r="B47" s="140">
        <v>8222</v>
      </c>
      <c r="C47" s="140">
        <v>6688.17</v>
      </c>
      <c r="D47" s="150">
        <v>1132</v>
      </c>
      <c r="E47" s="141">
        <f t="shared" si="0"/>
        <v>16.9254070994009</v>
      </c>
      <c r="F47" s="140">
        <f t="shared" si="1"/>
        <v>-7090</v>
      </c>
      <c r="G47" s="141">
        <f t="shared" si="2"/>
        <v>-86.2320603259547</v>
      </c>
      <c r="H47" s="140">
        <v>512.5</v>
      </c>
      <c r="I47" s="140">
        <f t="shared" si="3"/>
        <v>-619.5</v>
      </c>
      <c r="J47" s="141">
        <f t="shared" si="4"/>
        <v>-54.726148409894</v>
      </c>
    </row>
    <row r="48" s="66" customFormat="1" ht="15.75" customHeight="1" spans="1:10">
      <c r="A48" s="147" t="s">
        <v>1258</v>
      </c>
      <c r="B48" s="140"/>
      <c r="C48" s="140"/>
      <c r="D48" s="149"/>
      <c r="E48" s="141">
        <f t="shared" si="0"/>
        <v>0</v>
      </c>
      <c r="F48" s="140">
        <f t="shared" si="1"/>
        <v>0</v>
      </c>
      <c r="G48" s="141">
        <f t="shared" si="2"/>
        <v>0</v>
      </c>
      <c r="H48" s="140"/>
      <c r="I48" s="140">
        <f t="shared" si="3"/>
        <v>0</v>
      </c>
      <c r="J48" s="141">
        <f t="shared" si="4"/>
        <v>0</v>
      </c>
    </row>
    <row r="49" s="66" customFormat="1" ht="15.75" customHeight="1" spans="1:10">
      <c r="A49" s="147" t="s">
        <v>1259</v>
      </c>
      <c r="B49" s="140"/>
      <c r="C49" s="140"/>
      <c r="D49" s="149"/>
      <c r="E49" s="141">
        <f t="shared" si="0"/>
        <v>0</v>
      </c>
      <c r="F49" s="140">
        <f t="shared" si="1"/>
        <v>0</v>
      </c>
      <c r="G49" s="141">
        <f t="shared" si="2"/>
        <v>0</v>
      </c>
      <c r="H49" s="140"/>
      <c r="I49" s="140">
        <f t="shared" si="3"/>
        <v>0</v>
      </c>
      <c r="J49" s="141">
        <f t="shared" si="4"/>
        <v>0</v>
      </c>
    </row>
    <row r="50" s="66" customFormat="1" ht="15.75" customHeight="1" spans="1:10">
      <c r="A50" s="147" t="s">
        <v>1260</v>
      </c>
      <c r="B50" s="140"/>
      <c r="C50" s="140"/>
      <c r="D50" s="149"/>
      <c r="E50" s="141">
        <f t="shared" si="0"/>
        <v>0</v>
      </c>
      <c r="F50" s="140">
        <f t="shared" si="1"/>
        <v>0</v>
      </c>
      <c r="G50" s="141">
        <f t="shared" si="2"/>
        <v>0</v>
      </c>
      <c r="H50" s="140"/>
      <c r="I50" s="140">
        <f t="shared" si="3"/>
        <v>0</v>
      </c>
      <c r="J50" s="141">
        <f t="shared" si="4"/>
        <v>0</v>
      </c>
    </row>
    <row r="51" s="66" customFormat="1" ht="15.75" customHeight="1" spans="1:10">
      <c r="A51" s="147" t="s">
        <v>1261</v>
      </c>
      <c r="B51" s="140"/>
      <c r="C51" s="140"/>
      <c r="D51" s="149"/>
      <c r="E51" s="141">
        <f t="shared" si="0"/>
        <v>0</v>
      </c>
      <c r="F51" s="140">
        <f t="shared" si="1"/>
        <v>0</v>
      </c>
      <c r="G51" s="141">
        <f t="shared" si="2"/>
        <v>0</v>
      </c>
      <c r="H51" s="140"/>
      <c r="I51" s="140">
        <f t="shared" si="3"/>
        <v>0</v>
      </c>
      <c r="J51" s="141">
        <f t="shared" si="4"/>
        <v>0</v>
      </c>
    </row>
    <row r="52" s="66" customFormat="1" ht="15.75" customHeight="1" spans="1:10">
      <c r="A52" s="147" t="s">
        <v>1262</v>
      </c>
      <c r="B52" s="140"/>
      <c r="C52" s="140"/>
      <c r="D52" s="149"/>
      <c r="E52" s="141">
        <f t="shared" si="0"/>
        <v>0</v>
      </c>
      <c r="F52" s="140">
        <f t="shared" si="1"/>
        <v>0</v>
      </c>
      <c r="G52" s="141">
        <f t="shared" si="2"/>
        <v>0</v>
      </c>
      <c r="H52" s="140"/>
      <c r="I52" s="140">
        <f t="shared" si="3"/>
        <v>0</v>
      </c>
      <c r="J52" s="141">
        <f t="shared" si="4"/>
        <v>0</v>
      </c>
    </row>
    <row r="53" s="66" customFormat="1" ht="15.75" customHeight="1" spans="1:10">
      <c r="A53" s="147" t="s">
        <v>1263</v>
      </c>
      <c r="B53" s="140"/>
      <c r="C53" s="140"/>
      <c r="D53" s="149"/>
      <c r="E53" s="141">
        <f t="shared" si="0"/>
        <v>0</v>
      </c>
      <c r="F53" s="140">
        <f t="shared" si="1"/>
        <v>0</v>
      </c>
      <c r="G53" s="141">
        <f t="shared" si="2"/>
        <v>0</v>
      </c>
      <c r="H53" s="140"/>
      <c r="I53" s="140">
        <f t="shared" si="3"/>
        <v>0</v>
      </c>
      <c r="J53" s="141">
        <f t="shared" si="4"/>
        <v>0</v>
      </c>
    </row>
    <row r="54" s="66" customFormat="1" ht="15.75" customHeight="1" spans="1:10">
      <c r="A54" s="147" t="s">
        <v>1018</v>
      </c>
      <c r="B54" s="140"/>
      <c r="C54" s="140"/>
      <c r="D54" s="149"/>
      <c r="E54" s="141">
        <f t="shared" si="0"/>
        <v>0</v>
      </c>
      <c r="F54" s="140">
        <f t="shared" si="1"/>
        <v>0</v>
      </c>
      <c r="G54" s="141">
        <f t="shared" si="2"/>
        <v>0</v>
      </c>
      <c r="H54" s="140"/>
      <c r="I54" s="140">
        <f t="shared" si="3"/>
        <v>0</v>
      </c>
      <c r="J54" s="141">
        <f t="shared" si="4"/>
        <v>0</v>
      </c>
    </row>
    <row r="55" s="66" customFormat="1" ht="15.75" customHeight="1" spans="1:10">
      <c r="A55" s="147" t="s">
        <v>1264</v>
      </c>
      <c r="B55" s="140"/>
      <c r="C55" s="140">
        <v>60</v>
      </c>
      <c r="D55" s="149">
        <v>844</v>
      </c>
      <c r="E55" s="141"/>
      <c r="F55" s="140"/>
      <c r="G55" s="141"/>
      <c r="H55" s="140"/>
      <c r="I55" s="140"/>
      <c r="J55" s="141"/>
    </row>
    <row r="56" s="66" customFormat="1" ht="15.75" customHeight="1" spans="1:10">
      <c r="A56" s="147" t="s">
        <v>1265</v>
      </c>
      <c r="B56" s="140"/>
      <c r="C56" s="140">
        <v>1765.36</v>
      </c>
      <c r="D56" s="149">
        <v>429</v>
      </c>
      <c r="E56" s="141"/>
      <c r="F56" s="140"/>
      <c r="G56" s="141"/>
      <c r="H56" s="140">
        <v>468.15</v>
      </c>
      <c r="I56" s="140"/>
      <c r="J56" s="141"/>
    </row>
    <row r="57" s="66" customFormat="1" ht="15.75" customHeight="1" spans="1:10">
      <c r="A57" s="147" t="s">
        <v>1266</v>
      </c>
      <c r="B57" s="140"/>
      <c r="C57" s="140">
        <v>1544.4</v>
      </c>
      <c r="D57" s="149">
        <v>7893</v>
      </c>
      <c r="E57" s="141"/>
      <c r="F57" s="140"/>
      <c r="G57" s="141"/>
      <c r="H57" s="140">
        <v>61.92</v>
      </c>
      <c r="I57" s="140"/>
      <c r="J57" s="141"/>
    </row>
    <row r="58" s="66" customFormat="1" ht="15.75" customHeight="1" spans="1:10">
      <c r="A58" s="147" t="s">
        <v>1267</v>
      </c>
      <c r="B58" s="140">
        <v>7323</v>
      </c>
      <c r="C58" s="140">
        <v>19575</v>
      </c>
      <c r="D58" s="149">
        <v>37</v>
      </c>
      <c r="E58" s="141">
        <f t="shared" ref="E58:E74" si="5">IFERROR((D58/C58*100),0)</f>
        <v>0.189016602809706</v>
      </c>
      <c r="F58" s="140">
        <f t="shared" ref="F58:F74" si="6">D58-B58</f>
        <v>-7286</v>
      </c>
      <c r="G58" s="141">
        <f t="shared" ref="G58:G74" si="7">IFERROR((F58/B58*100),0)</f>
        <v>-99.494742591834</v>
      </c>
      <c r="H58" s="140">
        <f>21481.91+1347</f>
        <v>22828.91</v>
      </c>
      <c r="I58" s="140">
        <f t="shared" ref="I58:I74" si="8">H58-D58</f>
        <v>22791.91</v>
      </c>
      <c r="J58" s="141">
        <f>IFERROR((I58/D58)*100,0)</f>
        <v>61599.7567567568</v>
      </c>
    </row>
    <row r="59" ht="15.75" customHeight="1" spans="1:10">
      <c r="A59" s="147" t="s">
        <v>1268</v>
      </c>
      <c r="B59" s="140"/>
      <c r="C59" s="140"/>
      <c r="D59" s="140"/>
      <c r="E59" s="141">
        <f t="shared" si="5"/>
        <v>0</v>
      </c>
      <c r="F59" s="140">
        <f t="shared" si="6"/>
        <v>0</v>
      </c>
      <c r="G59" s="141">
        <f t="shared" si="7"/>
        <v>0</v>
      </c>
      <c r="H59" s="140"/>
      <c r="I59" s="140">
        <f t="shared" si="8"/>
        <v>0</v>
      </c>
      <c r="J59" s="141">
        <f t="shared" ref="J58:J74" si="9">IFERROR((I59/D59)*100,0)</f>
        <v>0</v>
      </c>
    </row>
    <row r="60" ht="15.75" customHeight="1" spans="1:10">
      <c r="A60" s="147" t="s">
        <v>1269</v>
      </c>
      <c r="B60" s="140"/>
      <c r="C60" s="140"/>
      <c r="D60" s="140"/>
      <c r="E60" s="141">
        <f t="shared" si="5"/>
        <v>0</v>
      </c>
      <c r="F60" s="140">
        <f t="shared" si="6"/>
        <v>0</v>
      </c>
      <c r="G60" s="141">
        <f t="shared" si="7"/>
        <v>0</v>
      </c>
      <c r="H60" s="140"/>
      <c r="I60" s="140">
        <f t="shared" si="8"/>
        <v>0</v>
      </c>
      <c r="J60" s="141">
        <f t="shared" si="9"/>
        <v>0</v>
      </c>
    </row>
    <row r="61" ht="15.75" customHeight="1" spans="1:10">
      <c r="A61" s="147" t="s">
        <v>1270</v>
      </c>
      <c r="B61" s="140"/>
      <c r="C61" s="140"/>
      <c r="D61" s="151"/>
      <c r="E61" s="141">
        <f t="shared" si="5"/>
        <v>0</v>
      </c>
      <c r="F61" s="140">
        <f t="shared" si="6"/>
        <v>0</v>
      </c>
      <c r="G61" s="141">
        <f t="shared" si="7"/>
        <v>0</v>
      </c>
      <c r="H61" s="140"/>
      <c r="I61" s="140">
        <f t="shared" si="8"/>
        <v>0</v>
      </c>
      <c r="J61" s="141">
        <f t="shared" si="9"/>
        <v>0</v>
      </c>
    </row>
    <row r="62" ht="15.75" customHeight="1" spans="1:10">
      <c r="A62" s="147" t="s">
        <v>1271</v>
      </c>
      <c r="B62" s="140"/>
      <c r="C62" s="151"/>
      <c r="D62" s="151"/>
      <c r="E62" s="141">
        <f t="shared" si="5"/>
        <v>0</v>
      </c>
      <c r="F62" s="140">
        <f t="shared" si="6"/>
        <v>0</v>
      </c>
      <c r="G62" s="141">
        <f t="shared" si="7"/>
        <v>0</v>
      </c>
      <c r="H62" s="151"/>
      <c r="I62" s="140">
        <f t="shared" si="8"/>
        <v>0</v>
      </c>
      <c r="J62" s="141">
        <f t="shared" si="9"/>
        <v>0</v>
      </c>
    </row>
    <row r="63" ht="15.75" customHeight="1" spans="1:10">
      <c r="A63" s="147" t="s">
        <v>1272</v>
      </c>
      <c r="B63" s="140">
        <v>24</v>
      </c>
      <c r="C63" s="140">
        <v>328</v>
      </c>
      <c r="D63" s="140">
        <v>28</v>
      </c>
      <c r="E63" s="141">
        <f t="shared" si="5"/>
        <v>8.53658536585366</v>
      </c>
      <c r="F63" s="140">
        <f t="shared" si="6"/>
        <v>4</v>
      </c>
      <c r="G63" s="141">
        <f t="shared" si="7"/>
        <v>16.6666666666667</v>
      </c>
      <c r="H63" s="140"/>
      <c r="I63" s="140">
        <f t="shared" si="8"/>
        <v>-28</v>
      </c>
      <c r="J63" s="141">
        <f t="shared" si="9"/>
        <v>-100</v>
      </c>
    </row>
    <row r="64" ht="15.75" customHeight="1" spans="1:10">
      <c r="A64" s="147" t="s">
        <v>1273</v>
      </c>
      <c r="B64" s="140">
        <v>2843</v>
      </c>
      <c r="C64" s="140">
        <v>3000</v>
      </c>
      <c r="D64" s="140">
        <f>+D65+D66</f>
        <v>731</v>
      </c>
      <c r="E64" s="141">
        <f t="shared" si="5"/>
        <v>24.3666666666667</v>
      </c>
      <c r="F64" s="140">
        <f t="shared" si="6"/>
        <v>-2112</v>
      </c>
      <c r="G64" s="141">
        <f t="shared" si="7"/>
        <v>-74.2877242349631</v>
      </c>
      <c r="H64" s="140">
        <f>+H65+H66+H69</f>
        <v>1200</v>
      </c>
      <c r="I64" s="140">
        <f t="shared" si="8"/>
        <v>469</v>
      </c>
      <c r="J64" s="141">
        <f t="shared" si="9"/>
        <v>64.1586867305061</v>
      </c>
    </row>
    <row r="65" ht="15.75" customHeight="1" spans="1:10">
      <c r="A65" s="147" t="s">
        <v>1274</v>
      </c>
      <c r="B65" s="140">
        <v>406</v>
      </c>
      <c r="C65" s="140">
        <v>770</v>
      </c>
      <c r="D65" s="149">
        <v>111</v>
      </c>
      <c r="E65" s="141">
        <f t="shared" si="5"/>
        <v>14.4155844155844</v>
      </c>
      <c r="F65" s="140">
        <f t="shared" si="6"/>
        <v>-295</v>
      </c>
      <c r="G65" s="141">
        <f t="shared" si="7"/>
        <v>-72.6600985221675</v>
      </c>
      <c r="H65" s="140">
        <v>277.5</v>
      </c>
      <c r="I65" s="140">
        <f t="shared" si="8"/>
        <v>166.5</v>
      </c>
      <c r="J65" s="141">
        <f t="shared" si="9"/>
        <v>150</v>
      </c>
    </row>
    <row r="66" ht="15.75" customHeight="1" spans="1:10">
      <c r="A66" s="147" t="s">
        <v>1275</v>
      </c>
      <c r="B66" s="140">
        <v>2437</v>
      </c>
      <c r="C66" s="140">
        <v>2230</v>
      </c>
      <c r="D66" s="149">
        <v>620</v>
      </c>
      <c r="E66" s="141">
        <f t="shared" si="5"/>
        <v>27.8026905829596</v>
      </c>
      <c r="F66" s="140">
        <f t="shared" si="6"/>
        <v>-1817</v>
      </c>
      <c r="G66" s="141">
        <f t="shared" si="7"/>
        <v>-74.5588838736151</v>
      </c>
      <c r="H66" s="140">
        <v>190</v>
      </c>
      <c r="I66" s="140">
        <f t="shared" si="8"/>
        <v>-430</v>
      </c>
      <c r="J66" s="141">
        <f t="shared" si="9"/>
        <v>-69.3548387096774</v>
      </c>
    </row>
    <row r="67" ht="15.75" customHeight="1" spans="1:10">
      <c r="A67" s="147" t="s">
        <v>1276</v>
      </c>
      <c r="B67" s="140"/>
      <c r="C67" s="140"/>
      <c r="D67" s="140"/>
      <c r="E67" s="141">
        <f t="shared" si="5"/>
        <v>0</v>
      </c>
      <c r="F67" s="140">
        <f t="shared" si="6"/>
        <v>0</v>
      </c>
      <c r="G67" s="141">
        <f t="shared" si="7"/>
        <v>0</v>
      </c>
      <c r="H67" s="140"/>
      <c r="I67" s="140">
        <f t="shared" si="8"/>
        <v>0</v>
      </c>
      <c r="J67" s="141">
        <f t="shared" si="9"/>
        <v>0</v>
      </c>
    </row>
    <row r="68" ht="15.75" customHeight="1" spans="1:10">
      <c r="A68" s="147" t="s">
        <v>1277</v>
      </c>
      <c r="B68" s="140"/>
      <c r="C68" s="140"/>
      <c r="D68" s="140"/>
      <c r="E68" s="141">
        <f t="shared" si="5"/>
        <v>0</v>
      </c>
      <c r="F68" s="140">
        <f t="shared" si="6"/>
        <v>0</v>
      </c>
      <c r="G68" s="141">
        <f t="shared" si="7"/>
        <v>0</v>
      </c>
      <c r="H68" s="140"/>
      <c r="I68" s="140">
        <f t="shared" si="8"/>
        <v>0</v>
      </c>
      <c r="J68" s="141">
        <f t="shared" si="9"/>
        <v>0</v>
      </c>
    </row>
    <row r="69" ht="15.75" customHeight="1" spans="1:10">
      <c r="A69" s="147" t="s">
        <v>1278</v>
      </c>
      <c r="B69" s="140"/>
      <c r="C69" s="140"/>
      <c r="D69" s="140"/>
      <c r="E69" s="141">
        <f t="shared" si="5"/>
        <v>0</v>
      </c>
      <c r="F69" s="140">
        <f t="shared" si="6"/>
        <v>0</v>
      </c>
      <c r="G69" s="141">
        <f t="shared" si="7"/>
        <v>0</v>
      </c>
      <c r="H69" s="140">
        <v>732.5</v>
      </c>
      <c r="I69" s="140">
        <f t="shared" si="8"/>
        <v>732.5</v>
      </c>
      <c r="J69" s="141">
        <f t="shared" si="9"/>
        <v>0</v>
      </c>
    </row>
    <row r="70" ht="15.75" customHeight="1" spans="1:10">
      <c r="A70" s="147" t="s">
        <v>1279</v>
      </c>
      <c r="B70" s="140">
        <v>3071</v>
      </c>
      <c r="C70" s="140">
        <v>3200</v>
      </c>
      <c r="D70" s="140">
        <v>2534</v>
      </c>
      <c r="E70" s="141">
        <f t="shared" si="5"/>
        <v>79.1875</v>
      </c>
      <c r="F70" s="140">
        <f t="shared" si="6"/>
        <v>-537</v>
      </c>
      <c r="G70" s="141">
        <f t="shared" si="7"/>
        <v>-17.4861608596548</v>
      </c>
      <c r="H70" s="140">
        <v>3200</v>
      </c>
      <c r="I70" s="140">
        <f t="shared" si="8"/>
        <v>666</v>
      </c>
      <c r="J70" s="141">
        <f t="shared" si="9"/>
        <v>26.2825572217837</v>
      </c>
    </row>
    <row r="71" ht="15.75" customHeight="1" spans="1:10">
      <c r="A71" s="147" t="s">
        <v>1280</v>
      </c>
      <c r="B71" s="140">
        <v>3071</v>
      </c>
      <c r="C71" s="140">
        <v>3200</v>
      </c>
      <c r="D71" s="153">
        <v>2534</v>
      </c>
      <c r="E71" s="141">
        <f t="shared" si="5"/>
        <v>79.1875</v>
      </c>
      <c r="F71" s="140">
        <f t="shared" si="6"/>
        <v>-537</v>
      </c>
      <c r="G71" s="141">
        <f t="shared" si="7"/>
        <v>-17.4861608596548</v>
      </c>
      <c r="H71" s="140">
        <v>3200</v>
      </c>
      <c r="I71" s="140">
        <f t="shared" si="8"/>
        <v>666</v>
      </c>
      <c r="J71" s="141">
        <f t="shared" si="9"/>
        <v>26.2825572217837</v>
      </c>
    </row>
    <row r="72" ht="15.75" customHeight="1" spans="1:10">
      <c r="A72" s="147" t="s">
        <v>1281</v>
      </c>
      <c r="B72" s="140"/>
      <c r="C72" s="140"/>
      <c r="D72" s="153"/>
      <c r="E72" s="141">
        <f t="shared" si="5"/>
        <v>0</v>
      </c>
      <c r="F72" s="140">
        <f t="shared" si="6"/>
        <v>0</v>
      </c>
      <c r="G72" s="141">
        <f t="shared" si="7"/>
        <v>0</v>
      </c>
      <c r="H72" s="140"/>
      <c r="I72" s="140">
        <f t="shared" si="8"/>
        <v>0</v>
      </c>
      <c r="J72" s="141">
        <f t="shared" si="9"/>
        <v>0</v>
      </c>
    </row>
    <row r="73" ht="15.75" customHeight="1" spans="1:10">
      <c r="A73" s="147" t="s">
        <v>1282</v>
      </c>
      <c r="B73" s="140"/>
      <c r="C73" s="140"/>
      <c r="D73" s="153"/>
      <c r="E73" s="141">
        <f t="shared" si="5"/>
        <v>0</v>
      </c>
      <c r="F73" s="140">
        <f t="shared" si="6"/>
        <v>0</v>
      </c>
      <c r="G73" s="141">
        <f t="shared" si="7"/>
        <v>0</v>
      </c>
      <c r="H73" s="140"/>
      <c r="I73" s="140">
        <f t="shared" si="8"/>
        <v>0</v>
      </c>
      <c r="J73" s="141">
        <f t="shared" si="9"/>
        <v>0</v>
      </c>
    </row>
    <row r="74" ht="15.75" customHeight="1" spans="1:10">
      <c r="A74" s="148" t="s">
        <v>1283</v>
      </c>
      <c r="B74" s="140">
        <v>0</v>
      </c>
      <c r="C74" s="140"/>
      <c r="D74" s="140"/>
      <c r="E74" s="141">
        <f t="shared" si="5"/>
        <v>0</v>
      </c>
      <c r="F74" s="140">
        <f t="shared" si="6"/>
        <v>0</v>
      </c>
      <c r="G74" s="141">
        <f t="shared" si="7"/>
        <v>0</v>
      </c>
      <c r="H74" s="140"/>
      <c r="I74" s="140">
        <f t="shared" si="8"/>
        <v>0</v>
      </c>
      <c r="J74" s="141">
        <f t="shared" si="9"/>
        <v>0</v>
      </c>
    </row>
    <row r="75" ht="15.75" customHeight="1" spans="1:10">
      <c r="A75" s="148" t="s">
        <v>1254</v>
      </c>
      <c r="B75" s="140"/>
      <c r="C75" s="140"/>
      <c r="D75" s="140"/>
      <c r="E75" s="141">
        <f t="shared" ref="E75:E119" si="10">IFERROR((D75/C75*100),0)</f>
        <v>0</v>
      </c>
      <c r="F75" s="140">
        <f t="shared" ref="F75:F119" si="11">D75-B75</f>
        <v>0</v>
      </c>
      <c r="G75" s="141">
        <f t="shared" ref="G75:G119" si="12">IFERROR((F75/B75*100),0)</f>
        <v>0</v>
      </c>
      <c r="H75" s="140"/>
      <c r="I75" s="140">
        <f t="shared" ref="I75:I119" si="13">H75-D75</f>
        <v>0</v>
      </c>
      <c r="J75" s="141">
        <f t="shared" ref="J75:J119" si="14">IFERROR((I75/D75)*100,0)</f>
        <v>0</v>
      </c>
    </row>
    <row r="76" ht="15.75" customHeight="1" spans="1:10">
      <c r="A76" s="148" t="s">
        <v>1255</v>
      </c>
      <c r="B76" s="140"/>
      <c r="C76" s="140"/>
      <c r="D76" s="140"/>
      <c r="E76" s="141">
        <f t="shared" si="10"/>
        <v>0</v>
      </c>
      <c r="F76" s="140">
        <f t="shared" si="11"/>
        <v>0</v>
      </c>
      <c r="G76" s="141">
        <f t="shared" si="12"/>
        <v>0</v>
      </c>
      <c r="H76" s="140"/>
      <c r="I76" s="140">
        <f t="shared" si="13"/>
        <v>0</v>
      </c>
      <c r="J76" s="141">
        <f t="shared" si="14"/>
        <v>0</v>
      </c>
    </row>
    <row r="77" ht="15.75" customHeight="1" spans="1:10">
      <c r="A77" s="148" t="s">
        <v>1284</v>
      </c>
      <c r="B77" s="140"/>
      <c r="C77" s="140"/>
      <c r="D77" s="140"/>
      <c r="E77" s="141">
        <f t="shared" si="10"/>
        <v>0</v>
      </c>
      <c r="F77" s="140">
        <f t="shared" si="11"/>
        <v>0</v>
      </c>
      <c r="G77" s="141">
        <f t="shared" si="12"/>
        <v>0</v>
      </c>
      <c r="H77" s="140"/>
      <c r="I77" s="140">
        <f t="shared" si="13"/>
        <v>0</v>
      </c>
      <c r="J77" s="141">
        <f t="shared" si="14"/>
        <v>0</v>
      </c>
    </row>
    <row r="78" s="124" customFormat="1" ht="15.75" customHeight="1" spans="1:10">
      <c r="A78" s="147" t="s">
        <v>1285</v>
      </c>
      <c r="B78" s="140"/>
      <c r="C78" s="140">
        <v>81</v>
      </c>
      <c r="D78" s="140">
        <v>5</v>
      </c>
      <c r="E78" s="141">
        <f t="shared" si="10"/>
        <v>6.17283950617284</v>
      </c>
      <c r="F78" s="140">
        <f t="shared" si="11"/>
        <v>5</v>
      </c>
      <c r="G78" s="141">
        <f t="shared" si="12"/>
        <v>0</v>
      </c>
      <c r="H78" s="140">
        <f>+H79+H84</f>
        <v>329</v>
      </c>
      <c r="I78" s="140">
        <f t="shared" si="13"/>
        <v>324</v>
      </c>
      <c r="J78" s="141">
        <f t="shared" si="14"/>
        <v>6480</v>
      </c>
    </row>
    <row r="79" ht="15.75" customHeight="1" spans="1:10">
      <c r="A79" s="147" t="s">
        <v>1286</v>
      </c>
      <c r="B79" s="140"/>
      <c r="C79" s="140">
        <v>81</v>
      </c>
      <c r="D79" s="140">
        <v>5</v>
      </c>
      <c r="E79" s="141">
        <f t="shared" si="10"/>
        <v>6.17283950617284</v>
      </c>
      <c r="F79" s="140">
        <f t="shared" si="11"/>
        <v>5</v>
      </c>
      <c r="G79" s="141">
        <f t="shared" si="12"/>
        <v>0</v>
      </c>
      <c r="H79" s="140">
        <f>+H80</f>
        <v>137</v>
      </c>
      <c r="I79" s="140">
        <f t="shared" si="13"/>
        <v>132</v>
      </c>
      <c r="J79" s="141">
        <f t="shared" si="14"/>
        <v>2640</v>
      </c>
    </row>
    <row r="80" ht="15.75" customHeight="1" spans="1:10">
      <c r="A80" s="147" t="s">
        <v>1248</v>
      </c>
      <c r="B80" s="140"/>
      <c r="C80" s="140">
        <v>81</v>
      </c>
      <c r="D80" s="140">
        <v>5</v>
      </c>
      <c r="E80" s="141">
        <f t="shared" si="10"/>
        <v>6.17283950617284</v>
      </c>
      <c r="F80" s="140">
        <f t="shared" si="11"/>
        <v>5</v>
      </c>
      <c r="G80" s="141">
        <f t="shared" si="12"/>
        <v>0</v>
      </c>
      <c r="H80" s="140">
        <v>137</v>
      </c>
      <c r="I80" s="140">
        <f t="shared" si="13"/>
        <v>132</v>
      </c>
      <c r="J80" s="141">
        <f t="shared" si="14"/>
        <v>2640</v>
      </c>
    </row>
    <row r="81" ht="15.75" customHeight="1" spans="1:10">
      <c r="A81" s="147" t="s">
        <v>1287</v>
      </c>
      <c r="B81" s="140"/>
      <c r="C81" s="140"/>
      <c r="D81" s="140"/>
      <c r="E81" s="141">
        <f t="shared" si="10"/>
        <v>0</v>
      </c>
      <c r="F81" s="140">
        <f t="shared" si="11"/>
        <v>0</v>
      </c>
      <c r="G81" s="141">
        <f t="shared" si="12"/>
        <v>0</v>
      </c>
      <c r="H81" s="140"/>
      <c r="I81" s="140">
        <f t="shared" si="13"/>
        <v>0</v>
      </c>
      <c r="J81" s="141">
        <f t="shared" si="14"/>
        <v>0</v>
      </c>
    </row>
    <row r="82" ht="15.75" customHeight="1" spans="1:10">
      <c r="A82" s="147" t="s">
        <v>1288</v>
      </c>
      <c r="B82" s="140"/>
      <c r="C82" s="140"/>
      <c r="D82" s="140"/>
      <c r="E82" s="141">
        <f t="shared" si="10"/>
        <v>0</v>
      </c>
      <c r="F82" s="140">
        <f t="shared" si="11"/>
        <v>0</v>
      </c>
      <c r="G82" s="141">
        <f t="shared" si="12"/>
        <v>0</v>
      </c>
      <c r="H82" s="140"/>
      <c r="I82" s="140">
        <f t="shared" si="13"/>
        <v>0</v>
      </c>
      <c r="J82" s="141">
        <f t="shared" si="14"/>
        <v>0</v>
      </c>
    </row>
    <row r="83" ht="15.75" customHeight="1" spans="1:10">
      <c r="A83" s="147" t="s">
        <v>1289</v>
      </c>
      <c r="B83" s="140"/>
      <c r="C83" s="140"/>
      <c r="D83" s="140"/>
      <c r="E83" s="141">
        <f t="shared" si="10"/>
        <v>0</v>
      </c>
      <c r="F83" s="140">
        <f t="shared" si="11"/>
        <v>0</v>
      </c>
      <c r="G83" s="141">
        <f t="shared" si="12"/>
        <v>0</v>
      </c>
      <c r="H83" s="140"/>
      <c r="I83" s="140">
        <f t="shared" si="13"/>
        <v>0</v>
      </c>
      <c r="J83" s="141">
        <f t="shared" si="14"/>
        <v>0</v>
      </c>
    </row>
    <row r="84" ht="15.75" customHeight="1" spans="1:10">
      <c r="A84" s="147" t="s">
        <v>1290</v>
      </c>
      <c r="B84" s="140"/>
      <c r="C84" s="140"/>
      <c r="D84" s="140"/>
      <c r="E84" s="141">
        <f t="shared" si="10"/>
        <v>0</v>
      </c>
      <c r="F84" s="140">
        <f t="shared" si="11"/>
        <v>0</v>
      </c>
      <c r="G84" s="141">
        <f t="shared" si="12"/>
        <v>0</v>
      </c>
      <c r="H84" s="140">
        <f>+H87</f>
        <v>192</v>
      </c>
      <c r="I84" s="140">
        <f t="shared" si="13"/>
        <v>192</v>
      </c>
      <c r="J84" s="141">
        <f t="shared" si="14"/>
        <v>0</v>
      </c>
    </row>
    <row r="85" ht="15.75" customHeight="1" spans="1:10">
      <c r="A85" s="147" t="s">
        <v>797</v>
      </c>
      <c r="B85" s="140"/>
      <c r="C85" s="140"/>
      <c r="D85" s="140"/>
      <c r="E85" s="141">
        <f t="shared" si="10"/>
        <v>0</v>
      </c>
      <c r="F85" s="140">
        <f t="shared" si="11"/>
        <v>0</v>
      </c>
      <c r="G85" s="141">
        <f t="shared" si="12"/>
        <v>0</v>
      </c>
      <c r="H85" s="140"/>
      <c r="I85" s="140">
        <f t="shared" si="13"/>
        <v>0</v>
      </c>
      <c r="J85" s="141">
        <f t="shared" si="14"/>
        <v>0</v>
      </c>
    </row>
    <row r="86" ht="15.75" customHeight="1" spans="1:10">
      <c r="A86" s="147" t="s">
        <v>1291</v>
      </c>
      <c r="B86" s="140"/>
      <c r="C86" s="140"/>
      <c r="D86" s="140"/>
      <c r="E86" s="141">
        <f t="shared" si="10"/>
        <v>0</v>
      </c>
      <c r="F86" s="140">
        <f t="shared" si="11"/>
        <v>0</v>
      </c>
      <c r="G86" s="141">
        <f t="shared" si="12"/>
        <v>0</v>
      </c>
      <c r="H86" s="140"/>
      <c r="I86" s="140">
        <f t="shared" si="13"/>
        <v>0</v>
      </c>
      <c r="J86" s="141">
        <f t="shared" si="14"/>
        <v>0</v>
      </c>
    </row>
    <row r="87" ht="15.75" customHeight="1" spans="1:10">
      <c r="A87" s="147" t="s">
        <v>1292</v>
      </c>
      <c r="B87" s="140"/>
      <c r="C87" s="140"/>
      <c r="D87" s="140"/>
      <c r="E87" s="141">
        <f t="shared" si="10"/>
        <v>0</v>
      </c>
      <c r="F87" s="140">
        <f t="shared" si="11"/>
        <v>0</v>
      </c>
      <c r="G87" s="141">
        <f t="shared" si="12"/>
        <v>0</v>
      </c>
      <c r="H87" s="140">
        <v>192</v>
      </c>
      <c r="I87" s="140">
        <f t="shared" si="13"/>
        <v>192</v>
      </c>
      <c r="J87" s="141">
        <f t="shared" si="14"/>
        <v>0</v>
      </c>
    </row>
    <row r="88" ht="15.75" customHeight="1" spans="1:10">
      <c r="A88" s="147" t="s">
        <v>1293</v>
      </c>
      <c r="B88" s="140"/>
      <c r="C88" s="140"/>
      <c r="D88" s="140"/>
      <c r="E88" s="141">
        <f t="shared" si="10"/>
        <v>0</v>
      </c>
      <c r="F88" s="140">
        <f t="shared" si="11"/>
        <v>0</v>
      </c>
      <c r="G88" s="141">
        <f t="shared" si="12"/>
        <v>0</v>
      </c>
      <c r="H88" s="140"/>
      <c r="I88" s="140">
        <f t="shared" si="13"/>
        <v>0</v>
      </c>
      <c r="J88" s="141">
        <f t="shared" si="14"/>
        <v>0</v>
      </c>
    </row>
    <row r="89" s="124" customFormat="1" ht="15.75" customHeight="1" spans="1:10">
      <c r="A89" s="147" t="s">
        <v>1294</v>
      </c>
      <c r="B89" s="140"/>
      <c r="C89" s="140"/>
      <c r="D89" s="140"/>
      <c r="E89" s="141">
        <f t="shared" si="10"/>
        <v>0</v>
      </c>
      <c r="F89" s="140">
        <f t="shared" si="11"/>
        <v>0</v>
      </c>
      <c r="G89" s="141">
        <f t="shared" si="12"/>
        <v>0</v>
      </c>
      <c r="H89" s="140"/>
      <c r="I89" s="140">
        <f t="shared" si="13"/>
        <v>0</v>
      </c>
      <c r="J89" s="141">
        <f t="shared" si="14"/>
        <v>0</v>
      </c>
    </row>
    <row r="90" ht="15.75" customHeight="1" spans="1:10">
      <c r="A90" s="147" t="s">
        <v>1295</v>
      </c>
      <c r="B90" s="140"/>
      <c r="C90" s="140"/>
      <c r="D90" s="140"/>
      <c r="E90" s="141">
        <f t="shared" si="10"/>
        <v>0</v>
      </c>
      <c r="F90" s="140">
        <f t="shared" si="11"/>
        <v>0</v>
      </c>
      <c r="G90" s="141">
        <f t="shared" si="12"/>
        <v>0</v>
      </c>
      <c r="H90" s="140"/>
      <c r="I90" s="140">
        <f t="shared" si="13"/>
        <v>0</v>
      </c>
      <c r="J90" s="141">
        <f t="shared" si="14"/>
        <v>0</v>
      </c>
    </row>
    <row r="91" ht="15.75" customHeight="1" spans="1:10">
      <c r="A91" s="154" t="s">
        <v>1296</v>
      </c>
      <c r="B91" s="140"/>
      <c r="C91" s="140"/>
      <c r="D91" s="140"/>
      <c r="E91" s="141">
        <f t="shared" si="10"/>
        <v>0</v>
      </c>
      <c r="F91" s="140">
        <f t="shared" si="11"/>
        <v>0</v>
      </c>
      <c r="G91" s="141">
        <f t="shared" si="12"/>
        <v>0</v>
      </c>
      <c r="H91" s="140"/>
      <c r="I91" s="140">
        <f t="shared" si="13"/>
        <v>0</v>
      </c>
      <c r="J91" s="141">
        <f t="shared" si="14"/>
        <v>0</v>
      </c>
    </row>
    <row r="92" ht="15.75" customHeight="1" spans="1:10">
      <c r="A92" s="154" t="s">
        <v>1297</v>
      </c>
      <c r="B92" s="140"/>
      <c r="C92" s="140"/>
      <c r="D92" s="140"/>
      <c r="E92" s="141">
        <f t="shared" si="10"/>
        <v>0</v>
      </c>
      <c r="F92" s="140">
        <f t="shared" si="11"/>
        <v>0</v>
      </c>
      <c r="G92" s="141">
        <f t="shared" si="12"/>
        <v>0</v>
      </c>
      <c r="H92" s="140"/>
      <c r="I92" s="140">
        <f t="shared" si="13"/>
        <v>0</v>
      </c>
      <c r="J92" s="141">
        <f t="shared" si="14"/>
        <v>0</v>
      </c>
    </row>
    <row r="93" ht="15.75" customHeight="1" spans="1:10">
      <c r="A93" s="154" t="s">
        <v>1298</v>
      </c>
      <c r="B93" s="140"/>
      <c r="C93" s="140"/>
      <c r="D93" s="140"/>
      <c r="E93" s="141">
        <f t="shared" si="10"/>
        <v>0</v>
      </c>
      <c r="F93" s="140">
        <f t="shared" si="11"/>
        <v>0</v>
      </c>
      <c r="G93" s="141">
        <f t="shared" si="12"/>
        <v>0</v>
      </c>
      <c r="H93" s="140"/>
      <c r="I93" s="140">
        <f t="shared" si="13"/>
        <v>0</v>
      </c>
      <c r="J93" s="141">
        <f t="shared" si="14"/>
        <v>0</v>
      </c>
    </row>
    <row r="94" s="124" customFormat="1" ht="15.75" customHeight="1" spans="1:10">
      <c r="A94" s="147" t="s">
        <v>1299</v>
      </c>
      <c r="B94" s="140"/>
      <c r="C94" s="140"/>
      <c r="D94" s="140"/>
      <c r="E94" s="141">
        <f t="shared" si="10"/>
        <v>0</v>
      </c>
      <c r="F94" s="140">
        <f t="shared" si="11"/>
        <v>0</v>
      </c>
      <c r="G94" s="141">
        <f t="shared" si="12"/>
        <v>0</v>
      </c>
      <c r="H94" s="140"/>
      <c r="I94" s="140">
        <f t="shared" si="13"/>
        <v>0</v>
      </c>
      <c r="J94" s="141">
        <f t="shared" si="14"/>
        <v>0</v>
      </c>
    </row>
    <row r="95" ht="15.75" customHeight="1" spans="1:10">
      <c r="A95" s="147" t="s">
        <v>1239</v>
      </c>
      <c r="B95" s="140"/>
      <c r="C95" s="140"/>
      <c r="D95" s="140"/>
      <c r="E95" s="141">
        <f t="shared" si="10"/>
        <v>0</v>
      </c>
      <c r="F95" s="140">
        <f t="shared" si="11"/>
        <v>0</v>
      </c>
      <c r="G95" s="141">
        <f t="shared" si="12"/>
        <v>0</v>
      </c>
      <c r="H95" s="140"/>
      <c r="I95" s="140">
        <f t="shared" si="13"/>
        <v>0</v>
      </c>
      <c r="J95" s="141">
        <f t="shared" si="14"/>
        <v>0</v>
      </c>
    </row>
    <row r="96" ht="15.75" customHeight="1" spans="1:10">
      <c r="A96" s="147" t="s">
        <v>1300</v>
      </c>
      <c r="B96" s="140"/>
      <c r="C96" s="140"/>
      <c r="D96" s="140"/>
      <c r="E96" s="141">
        <f t="shared" si="10"/>
        <v>0</v>
      </c>
      <c r="F96" s="140">
        <f t="shared" si="11"/>
        <v>0</v>
      </c>
      <c r="G96" s="141">
        <f t="shared" si="12"/>
        <v>0</v>
      </c>
      <c r="H96" s="140"/>
      <c r="I96" s="140">
        <f t="shared" si="13"/>
        <v>0</v>
      </c>
      <c r="J96" s="141">
        <f t="shared" si="14"/>
        <v>0</v>
      </c>
    </row>
    <row r="97" s="124" customFormat="1" ht="15.75" customHeight="1" spans="1:10">
      <c r="A97" s="147" t="s">
        <v>1301</v>
      </c>
      <c r="B97" s="140">
        <f>+B98+B101</f>
        <v>60383</v>
      </c>
      <c r="C97" s="140">
        <f>106+283.39</f>
        <v>389.39</v>
      </c>
      <c r="D97" s="140">
        <f>+D98+D101</f>
        <v>22108</v>
      </c>
      <c r="E97" s="141">
        <f t="shared" si="10"/>
        <v>5677.59829476874</v>
      </c>
      <c r="F97" s="140">
        <f t="shared" si="11"/>
        <v>-38275</v>
      </c>
      <c r="G97" s="141">
        <f t="shared" si="12"/>
        <v>-63.3870460228872</v>
      </c>
      <c r="H97" s="140">
        <f>+H98+H101</f>
        <v>6450.75</v>
      </c>
      <c r="I97" s="140">
        <f t="shared" si="13"/>
        <v>-15657.25</v>
      </c>
      <c r="J97" s="141">
        <f t="shared" si="14"/>
        <v>-70.8216482721187</v>
      </c>
    </row>
    <row r="98" s="1" customFormat="1" ht="15" customHeight="1" spans="1:10">
      <c r="A98" s="147" t="s">
        <v>1302</v>
      </c>
      <c r="B98" s="140">
        <v>60200</v>
      </c>
      <c r="C98" s="140"/>
      <c r="D98" s="140">
        <v>21700</v>
      </c>
      <c r="E98" s="141">
        <f t="shared" si="10"/>
        <v>0</v>
      </c>
      <c r="F98" s="140">
        <f t="shared" si="11"/>
        <v>-38500</v>
      </c>
      <c r="G98" s="141">
        <f t="shared" si="12"/>
        <v>-63.953488372093</v>
      </c>
      <c r="H98" s="140">
        <v>5500</v>
      </c>
      <c r="I98" s="140">
        <f t="shared" si="13"/>
        <v>-16200</v>
      </c>
      <c r="J98" s="141">
        <f t="shared" si="14"/>
        <v>-74.6543778801843</v>
      </c>
    </row>
    <row r="99" s="1" customFormat="1" ht="15" customHeight="1" spans="1:10">
      <c r="A99" s="147" t="s">
        <v>1303</v>
      </c>
      <c r="B99" s="140"/>
      <c r="C99" s="140"/>
      <c r="D99" s="140"/>
      <c r="E99" s="141">
        <f t="shared" si="10"/>
        <v>0</v>
      </c>
      <c r="F99" s="140">
        <f t="shared" si="11"/>
        <v>0</v>
      </c>
      <c r="G99" s="141">
        <f t="shared" si="12"/>
        <v>0</v>
      </c>
      <c r="H99" s="140"/>
      <c r="I99" s="140">
        <f t="shared" si="13"/>
        <v>0</v>
      </c>
      <c r="J99" s="141">
        <f t="shared" si="14"/>
        <v>0</v>
      </c>
    </row>
    <row r="100" s="1" customFormat="1" ht="15" customHeight="1" spans="1:10">
      <c r="A100" s="147" t="s">
        <v>1304</v>
      </c>
      <c r="B100" s="140">
        <v>60200</v>
      </c>
      <c r="C100" s="140"/>
      <c r="D100" s="140">
        <v>21700</v>
      </c>
      <c r="E100" s="141">
        <f t="shared" si="10"/>
        <v>0</v>
      </c>
      <c r="F100" s="140">
        <f t="shared" si="11"/>
        <v>-38500</v>
      </c>
      <c r="G100" s="141">
        <f t="shared" si="12"/>
        <v>-63.953488372093</v>
      </c>
      <c r="H100" s="140">
        <v>5500</v>
      </c>
      <c r="I100" s="140">
        <f t="shared" si="13"/>
        <v>-16200</v>
      </c>
      <c r="J100" s="141">
        <f t="shared" si="14"/>
        <v>-74.6543778801843</v>
      </c>
    </row>
    <row r="101" ht="15.75" customHeight="1" spans="1:10">
      <c r="A101" s="147" t="s">
        <v>1305</v>
      </c>
      <c r="B101" s="140">
        <f>SUM(B102:B111)</f>
        <v>183</v>
      </c>
      <c r="C101" s="140">
        <f>106+283.39</f>
        <v>389.39</v>
      </c>
      <c r="D101" s="140">
        <f>SUM(D102:D111)</f>
        <v>408</v>
      </c>
      <c r="E101" s="141">
        <f t="shared" si="10"/>
        <v>104.779270140476</v>
      </c>
      <c r="F101" s="140">
        <f t="shared" si="11"/>
        <v>225</v>
      </c>
      <c r="G101" s="141">
        <f t="shared" si="12"/>
        <v>122.950819672131</v>
      </c>
      <c r="H101" s="140">
        <f>SUM(H102:H111)</f>
        <v>950.75</v>
      </c>
      <c r="I101" s="140">
        <f t="shared" si="13"/>
        <v>542.75</v>
      </c>
      <c r="J101" s="141">
        <f t="shared" si="14"/>
        <v>133.026960784314</v>
      </c>
    </row>
    <row r="102" ht="15.75" customHeight="1" spans="1:10">
      <c r="A102" s="147" t="s">
        <v>1306</v>
      </c>
      <c r="B102" s="140">
        <v>85</v>
      </c>
      <c r="C102" s="140"/>
      <c r="D102" s="149">
        <v>279</v>
      </c>
      <c r="E102" s="141">
        <f t="shared" si="10"/>
        <v>0</v>
      </c>
      <c r="F102" s="140">
        <f t="shared" si="11"/>
        <v>194</v>
      </c>
      <c r="G102" s="141">
        <f t="shared" si="12"/>
        <v>228.235294117647</v>
      </c>
      <c r="H102" s="140">
        <v>219</v>
      </c>
      <c r="I102" s="140">
        <f t="shared" si="13"/>
        <v>-60</v>
      </c>
      <c r="J102" s="141">
        <f t="shared" si="14"/>
        <v>-21.505376344086</v>
      </c>
    </row>
    <row r="103" ht="15.75" customHeight="1" spans="1:10">
      <c r="A103" s="147" t="s">
        <v>1307</v>
      </c>
      <c r="B103" s="140">
        <v>3</v>
      </c>
      <c r="C103" s="140">
        <v>246.09</v>
      </c>
      <c r="D103" s="149">
        <v>3</v>
      </c>
      <c r="E103" s="141">
        <f t="shared" si="10"/>
        <v>1.2190661952944</v>
      </c>
      <c r="F103" s="140">
        <f t="shared" si="11"/>
        <v>0</v>
      </c>
      <c r="G103" s="141">
        <f t="shared" si="12"/>
        <v>0</v>
      </c>
      <c r="H103" s="140">
        <v>4.5</v>
      </c>
      <c r="I103" s="140">
        <f t="shared" si="13"/>
        <v>1.5</v>
      </c>
      <c r="J103" s="141">
        <f t="shared" si="14"/>
        <v>50</v>
      </c>
    </row>
    <row r="104" ht="15.75" customHeight="1" spans="1:10">
      <c r="A104" s="147" t="s">
        <v>1308</v>
      </c>
      <c r="B104" s="140"/>
      <c r="C104" s="140">
        <v>36.43</v>
      </c>
      <c r="D104" s="149">
        <v>0</v>
      </c>
      <c r="E104" s="141">
        <f t="shared" si="10"/>
        <v>0</v>
      </c>
      <c r="F104" s="140">
        <f t="shared" si="11"/>
        <v>0</v>
      </c>
      <c r="G104" s="141">
        <f t="shared" si="12"/>
        <v>0</v>
      </c>
      <c r="H104" s="140"/>
      <c r="I104" s="140">
        <f t="shared" si="13"/>
        <v>0</v>
      </c>
      <c r="J104" s="141">
        <f t="shared" si="14"/>
        <v>0</v>
      </c>
    </row>
    <row r="105" ht="15.75" customHeight="1" spans="1:10">
      <c r="A105" s="147" t="s">
        <v>1309</v>
      </c>
      <c r="B105" s="140"/>
      <c r="C105" s="140"/>
      <c r="D105" s="149">
        <v>0</v>
      </c>
      <c r="E105" s="141">
        <f t="shared" si="10"/>
        <v>0</v>
      </c>
      <c r="F105" s="140">
        <f t="shared" si="11"/>
        <v>0</v>
      </c>
      <c r="G105" s="141">
        <f t="shared" si="12"/>
        <v>0</v>
      </c>
      <c r="H105" s="140"/>
      <c r="I105" s="140">
        <f t="shared" si="13"/>
        <v>0</v>
      </c>
      <c r="J105" s="141">
        <f t="shared" si="14"/>
        <v>0</v>
      </c>
    </row>
    <row r="106" ht="15.75" customHeight="1" spans="1:10">
      <c r="A106" s="147" t="s">
        <v>1310</v>
      </c>
      <c r="B106" s="140">
        <v>41</v>
      </c>
      <c r="C106" s="140">
        <v>41.87</v>
      </c>
      <c r="D106" s="149">
        <v>112</v>
      </c>
      <c r="E106" s="141">
        <f t="shared" si="10"/>
        <v>267.494626224027</v>
      </c>
      <c r="F106" s="140">
        <f t="shared" si="11"/>
        <v>71</v>
      </c>
      <c r="G106" s="141">
        <f t="shared" si="12"/>
        <v>173.170731707317</v>
      </c>
      <c r="H106" s="140">
        <v>156.9</v>
      </c>
      <c r="I106" s="140">
        <f t="shared" si="13"/>
        <v>44.9</v>
      </c>
      <c r="J106" s="141">
        <f t="shared" si="14"/>
        <v>40.0892857142857</v>
      </c>
    </row>
    <row r="107" ht="15.75" customHeight="1" spans="1:10">
      <c r="A107" s="147" t="s">
        <v>1311</v>
      </c>
      <c r="B107" s="140"/>
      <c r="C107" s="140"/>
      <c r="D107" s="149">
        <v>0</v>
      </c>
      <c r="E107" s="141">
        <f t="shared" si="10"/>
        <v>0</v>
      </c>
      <c r="F107" s="140">
        <f t="shared" si="11"/>
        <v>0</v>
      </c>
      <c r="G107" s="141">
        <f t="shared" si="12"/>
        <v>0</v>
      </c>
      <c r="H107" s="140"/>
      <c r="I107" s="140">
        <f t="shared" si="13"/>
        <v>0</v>
      </c>
      <c r="J107" s="141">
        <f t="shared" si="14"/>
        <v>0</v>
      </c>
    </row>
    <row r="108" ht="15.75" customHeight="1" spans="1:10">
      <c r="A108" s="147" t="s">
        <v>1312</v>
      </c>
      <c r="B108" s="140"/>
      <c r="C108" s="140"/>
      <c r="D108" s="149">
        <v>0</v>
      </c>
      <c r="E108" s="141">
        <f t="shared" si="10"/>
        <v>0</v>
      </c>
      <c r="F108" s="140">
        <f t="shared" si="11"/>
        <v>0</v>
      </c>
      <c r="G108" s="141">
        <f t="shared" si="12"/>
        <v>0</v>
      </c>
      <c r="H108" s="140"/>
      <c r="I108" s="140">
        <f t="shared" si="13"/>
        <v>0</v>
      </c>
      <c r="J108" s="141">
        <f t="shared" si="14"/>
        <v>0</v>
      </c>
    </row>
    <row r="109" ht="15.75" customHeight="1" spans="1:10">
      <c r="A109" s="147" t="s">
        <v>1313</v>
      </c>
      <c r="B109" s="140"/>
      <c r="C109" s="140"/>
      <c r="D109" s="149">
        <v>0</v>
      </c>
      <c r="E109" s="141">
        <f t="shared" si="10"/>
        <v>0</v>
      </c>
      <c r="F109" s="140">
        <f t="shared" si="11"/>
        <v>0</v>
      </c>
      <c r="G109" s="141">
        <f t="shared" si="12"/>
        <v>0</v>
      </c>
      <c r="H109" s="140"/>
      <c r="I109" s="140">
        <f t="shared" si="13"/>
        <v>0</v>
      </c>
      <c r="J109" s="141">
        <f t="shared" si="14"/>
        <v>0</v>
      </c>
    </row>
    <row r="110" ht="16.95" customHeight="1" spans="1:10">
      <c r="A110" s="147" t="s">
        <v>1314</v>
      </c>
      <c r="B110" s="140">
        <v>54</v>
      </c>
      <c r="C110" s="140">
        <v>65</v>
      </c>
      <c r="D110" s="149">
        <v>14</v>
      </c>
      <c r="E110" s="141">
        <f t="shared" si="10"/>
        <v>21.5384615384615</v>
      </c>
      <c r="F110" s="140">
        <f t="shared" si="11"/>
        <v>-40</v>
      </c>
      <c r="G110" s="141">
        <f t="shared" si="12"/>
        <v>-74.0740740740741</v>
      </c>
      <c r="H110" s="140"/>
      <c r="I110" s="140">
        <f t="shared" si="13"/>
        <v>-14</v>
      </c>
      <c r="J110" s="141">
        <f t="shared" si="14"/>
        <v>-100</v>
      </c>
    </row>
    <row r="111" ht="16.95" customHeight="1" spans="1:10">
      <c r="A111" s="147" t="s">
        <v>1315</v>
      </c>
      <c r="B111" s="140"/>
      <c r="C111" s="140"/>
      <c r="D111" s="149"/>
      <c r="E111" s="141">
        <f t="shared" si="10"/>
        <v>0</v>
      </c>
      <c r="F111" s="140">
        <f t="shared" si="11"/>
        <v>0</v>
      </c>
      <c r="G111" s="141">
        <f t="shared" si="12"/>
        <v>0</v>
      </c>
      <c r="H111" s="140">
        <v>570.35</v>
      </c>
      <c r="I111" s="140">
        <f t="shared" si="13"/>
        <v>570.35</v>
      </c>
      <c r="J111" s="141">
        <f t="shared" si="14"/>
        <v>0</v>
      </c>
    </row>
    <row r="112" s="124" customFormat="1" ht="16.95" customHeight="1" spans="1:10">
      <c r="A112" s="147" t="s">
        <v>1316</v>
      </c>
      <c r="B112" s="140">
        <f>+B113</f>
        <v>6347</v>
      </c>
      <c r="C112" s="140">
        <v>9186</v>
      </c>
      <c r="D112" s="149">
        <f>+D113</f>
        <v>8223</v>
      </c>
      <c r="E112" s="141">
        <f t="shared" si="10"/>
        <v>89.5166557805356</v>
      </c>
      <c r="F112" s="140">
        <f t="shared" si="11"/>
        <v>1876</v>
      </c>
      <c r="G112" s="141">
        <f t="shared" si="12"/>
        <v>29.5572711517252</v>
      </c>
      <c r="H112" s="140"/>
      <c r="I112" s="140">
        <f t="shared" si="13"/>
        <v>-8223</v>
      </c>
      <c r="J112" s="141">
        <f t="shared" si="14"/>
        <v>-100</v>
      </c>
    </row>
    <row r="113" s="124" customFormat="1" ht="16.95" customHeight="1" spans="1:10">
      <c r="A113" s="155" t="s">
        <v>1317</v>
      </c>
      <c r="B113" s="140">
        <f>SUM(B114:B117)</f>
        <v>6347</v>
      </c>
      <c r="C113" s="140">
        <v>9186</v>
      </c>
      <c r="D113" s="140">
        <f>SUM(D114:D117)</f>
        <v>8223</v>
      </c>
      <c r="E113" s="141">
        <f t="shared" si="10"/>
        <v>89.5166557805356</v>
      </c>
      <c r="F113" s="140">
        <f t="shared" si="11"/>
        <v>1876</v>
      </c>
      <c r="G113" s="141">
        <f t="shared" si="12"/>
        <v>29.5572711517252</v>
      </c>
      <c r="H113" s="140"/>
      <c r="I113" s="140">
        <f t="shared" si="13"/>
        <v>-8223</v>
      </c>
      <c r="J113" s="141">
        <f t="shared" si="14"/>
        <v>-100</v>
      </c>
    </row>
    <row r="114" ht="18" customHeight="1" spans="1:10">
      <c r="A114" s="148" t="s">
        <v>1318</v>
      </c>
      <c r="B114" s="140">
        <v>1401</v>
      </c>
      <c r="C114" s="140">
        <v>9186</v>
      </c>
      <c r="D114" s="140">
        <v>1381</v>
      </c>
      <c r="E114" s="141">
        <f t="shared" si="10"/>
        <v>15.033747006314</v>
      </c>
      <c r="F114" s="140">
        <f t="shared" si="11"/>
        <v>-20</v>
      </c>
      <c r="G114" s="141">
        <f t="shared" si="12"/>
        <v>-1.42755174875089</v>
      </c>
      <c r="H114" s="140"/>
      <c r="I114" s="140">
        <f t="shared" si="13"/>
        <v>-1381</v>
      </c>
      <c r="J114" s="141">
        <f t="shared" si="14"/>
        <v>-100</v>
      </c>
    </row>
    <row r="115" ht="15.75" customHeight="1" spans="1:10">
      <c r="A115" s="148" t="s">
        <v>1319</v>
      </c>
      <c r="B115" s="140">
        <v>766</v>
      </c>
      <c r="C115" s="140"/>
      <c r="D115" s="140">
        <v>766</v>
      </c>
      <c r="E115" s="141">
        <f t="shared" si="10"/>
        <v>0</v>
      </c>
      <c r="F115" s="140">
        <f t="shared" si="11"/>
        <v>0</v>
      </c>
      <c r="G115" s="141">
        <f t="shared" si="12"/>
        <v>0</v>
      </c>
      <c r="H115" s="140"/>
      <c r="I115" s="140">
        <f t="shared" si="13"/>
        <v>-766</v>
      </c>
      <c r="J115" s="141">
        <f t="shared" si="14"/>
        <v>-100</v>
      </c>
    </row>
    <row r="116" ht="15.75" customHeight="1" spans="1:10">
      <c r="A116" s="148" t="s">
        <v>1320</v>
      </c>
      <c r="B116" s="140">
        <v>377</v>
      </c>
      <c r="C116" s="140"/>
      <c r="D116" s="140">
        <v>377</v>
      </c>
      <c r="E116" s="141">
        <f t="shared" si="10"/>
        <v>0</v>
      </c>
      <c r="F116" s="140">
        <f t="shared" si="11"/>
        <v>0</v>
      </c>
      <c r="G116" s="141">
        <f t="shared" si="12"/>
        <v>0</v>
      </c>
      <c r="H116" s="140"/>
      <c r="I116" s="140">
        <f t="shared" si="13"/>
        <v>-377</v>
      </c>
      <c r="J116" s="141">
        <f t="shared" si="14"/>
        <v>-100</v>
      </c>
    </row>
    <row r="117" ht="15" customHeight="1" spans="1:10">
      <c r="A117" s="147" t="s">
        <v>1321</v>
      </c>
      <c r="B117" s="140">
        <v>3803</v>
      </c>
      <c r="C117" s="140"/>
      <c r="D117" s="140">
        <v>5699</v>
      </c>
      <c r="E117" s="141">
        <f t="shared" si="10"/>
        <v>0</v>
      </c>
      <c r="F117" s="140">
        <f t="shared" si="11"/>
        <v>1896</v>
      </c>
      <c r="G117" s="141">
        <f t="shared" si="12"/>
        <v>49.8553773336839</v>
      </c>
      <c r="H117" s="140"/>
      <c r="I117" s="140">
        <f t="shared" si="13"/>
        <v>-5699</v>
      </c>
      <c r="J117" s="141">
        <f t="shared" si="14"/>
        <v>-100</v>
      </c>
    </row>
    <row r="118" s="124" customFormat="1" ht="16.95" customHeight="1" spans="1:10">
      <c r="A118" s="147" t="s">
        <v>1322</v>
      </c>
      <c r="B118" s="140">
        <f>+B120+B122</f>
        <v>92</v>
      </c>
      <c r="C118" s="140"/>
      <c r="D118" s="140">
        <f>+D119</f>
        <v>7</v>
      </c>
      <c r="E118" s="141">
        <f t="shared" si="10"/>
        <v>0</v>
      </c>
      <c r="F118" s="140">
        <f t="shared" si="11"/>
        <v>-85</v>
      </c>
      <c r="G118" s="141">
        <f t="shared" si="12"/>
        <v>-92.3913043478261</v>
      </c>
      <c r="H118" s="140"/>
      <c r="I118" s="140">
        <f t="shared" si="13"/>
        <v>-7</v>
      </c>
      <c r="J118" s="141">
        <f t="shared" si="14"/>
        <v>-100</v>
      </c>
    </row>
    <row r="119" s="125" customFormat="1" ht="15.15" customHeight="1" spans="1:10">
      <c r="A119" s="155" t="s">
        <v>1323</v>
      </c>
      <c r="B119" s="140">
        <f>+B120+B122</f>
        <v>92</v>
      </c>
      <c r="C119" s="156"/>
      <c r="D119" s="140">
        <f>+D122</f>
        <v>7</v>
      </c>
      <c r="E119" s="141">
        <f t="shared" si="10"/>
        <v>0</v>
      </c>
      <c r="F119" s="140">
        <f t="shared" si="11"/>
        <v>-85</v>
      </c>
      <c r="G119" s="141">
        <f t="shared" si="12"/>
        <v>-92.3913043478261</v>
      </c>
      <c r="H119" s="156"/>
      <c r="I119" s="140">
        <f t="shared" si="13"/>
        <v>-7</v>
      </c>
      <c r="J119" s="141">
        <f t="shared" si="14"/>
        <v>-100</v>
      </c>
    </row>
    <row r="120" s="125" customFormat="1" ht="15.15" customHeight="1" spans="1:10">
      <c r="A120" s="148" t="s">
        <v>1324</v>
      </c>
      <c r="B120" s="140">
        <v>4</v>
      </c>
      <c r="C120" s="156"/>
      <c r="D120" s="140"/>
      <c r="E120" s="141"/>
      <c r="F120" s="140"/>
      <c r="G120" s="141"/>
      <c r="H120" s="156"/>
      <c r="I120" s="140"/>
      <c r="J120" s="141"/>
    </row>
    <row r="121" s="124" customFormat="1" ht="16.95" customHeight="1" spans="1:10">
      <c r="A121" s="148" t="s">
        <v>1325</v>
      </c>
      <c r="B121" s="140"/>
      <c r="C121" s="140"/>
      <c r="D121" s="140"/>
      <c r="E121" s="141">
        <f t="shared" ref="E121:E141" si="15">IFERROR((D121/C121*100),0)</f>
        <v>0</v>
      </c>
      <c r="F121" s="140">
        <f t="shared" ref="F121:F141" si="16">D121-B121</f>
        <v>0</v>
      </c>
      <c r="G121" s="141">
        <f t="shared" ref="G121:G141" si="17">IFERROR((F121/B121*100),0)</f>
        <v>0</v>
      </c>
      <c r="H121" s="140"/>
      <c r="I121" s="140">
        <f t="shared" ref="I121:I141" si="18">H121-D121</f>
        <v>0</v>
      </c>
      <c r="J121" s="141">
        <f t="shared" ref="J121:J134" si="19">IFERROR((I121/D121)*100,0)</f>
        <v>0</v>
      </c>
    </row>
    <row r="122" s="124" customFormat="1" ht="15" customHeight="1" spans="1:10">
      <c r="A122" s="147" t="s">
        <v>1326</v>
      </c>
      <c r="B122" s="140">
        <v>88</v>
      </c>
      <c r="C122" s="140"/>
      <c r="D122" s="140">
        <v>7</v>
      </c>
      <c r="E122" s="141">
        <f t="shared" si="15"/>
        <v>0</v>
      </c>
      <c r="F122" s="140">
        <f t="shared" si="16"/>
        <v>-81</v>
      </c>
      <c r="G122" s="141">
        <f t="shared" si="17"/>
        <v>-92.0454545454545</v>
      </c>
      <c r="H122" s="140"/>
      <c r="I122" s="140">
        <f t="shared" si="18"/>
        <v>-7</v>
      </c>
      <c r="J122" s="141">
        <f t="shared" si="19"/>
        <v>-100</v>
      </c>
    </row>
    <row r="123" ht="15.75" customHeight="1" spans="1:10">
      <c r="A123" s="147" t="s">
        <v>1327</v>
      </c>
      <c r="B123" s="140"/>
      <c r="C123" s="140"/>
      <c r="D123" s="140"/>
      <c r="E123" s="141">
        <f t="shared" si="15"/>
        <v>0</v>
      </c>
      <c r="F123" s="140">
        <f t="shared" si="16"/>
        <v>0</v>
      </c>
      <c r="G123" s="141">
        <f t="shared" si="17"/>
        <v>0</v>
      </c>
      <c r="H123" s="140"/>
      <c r="I123" s="140">
        <f t="shared" si="18"/>
        <v>0</v>
      </c>
      <c r="J123" s="141">
        <f t="shared" si="19"/>
        <v>0</v>
      </c>
    </row>
    <row r="124" ht="15.75" customHeight="1" spans="1:10">
      <c r="A124" s="139" t="s">
        <v>1328</v>
      </c>
      <c r="B124" s="140"/>
      <c r="C124" s="140"/>
      <c r="D124" s="140"/>
      <c r="E124" s="141">
        <f t="shared" si="15"/>
        <v>0</v>
      </c>
      <c r="F124" s="140">
        <f t="shared" si="16"/>
        <v>0</v>
      </c>
      <c r="G124" s="141">
        <f t="shared" si="17"/>
        <v>0</v>
      </c>
      <c r="H124" s="140"/>
      <c r="I124" s="140">
        <f t="shared" si="18"/>
        <v>0</v>
      </c>
      <c r="J124" s="141">
        <f t="shared" si="19"/>
        <v>0</v>
      </c>
    </row>
    <row r="125" s="125" customFormat="1" ht="15.15" customHeight="1" spans="1:10">
      <c r="A125" s="155" t="s">
        <v>1329</v>
      </c>
      <c r="B125" s="140"/>
      <c r="C125" s="156"/>
      <c r="D125" s="140"/>
      <c r="E125" s="141">
        <f t="shared" si="15"/>
        <v>0</v>
      </c>
      <c r="F125" s="140">
        <f t="shared" si="16"/>
        <v>0</v>
      </c>
      <c r="G125" s="141">
        <f t="shared" si="17"/>
        <v>0</v>
      </c>
      <c r="H125" s="156"/>
      <c r="I125" s="140">
        <f t="shared" si="18"/>
        <v>0</v>
      </c>
      <c r="J125" s="141">
        <f t="shared" si="19"/>
        <v>0</v>
      </c>
    </row>
    <row r="126" s="125" customFormat="1" ht="15.15" customHeight="1" spans="1:10">
      <c r="A126" s="155" t="s">
        <v>1330</v>
      </c>
      <c r="B126" s="140"/>
      <c r="C126" s="156"/>
      <c r="D126" s="140"/>
      <c r="E126" s="141">
        <f t="shared" si="15"/>
        <v>0</v>
      </c>
      <c r="F126" s="140">
        <f t="shared" si="16"/>
        <v>0</v>
      </c>
      <c r="G126" s="141">
        <f t="shared" si="17"/>
        <v>0</v>
      </c>
      <c r="H126" s="156"/>
      <c r="I126" s="140">
        <f t="shared" si="18"/>
        <v>0</v>
      </c>
      <c r="J126" s="141">
        <f t="shared" si="19"/>
        <v>0</v>
      </c>
    </row>
    <row r="127" s="125" customFormat="1" ht="15.15" customHeight="1" spans="1:10">
      <c r="A127" s="155" t="s">
        <v>1331</v>
      </c>
      <c r="B127" s="140"/>
      <c r="C127" s="156"/>
      <c r="D127" s="140"/>
      <c r="E127" s="141">
        <f t="shared" si="15"/>
        <v>0</v>
      </c>
      <c r="F127" s="140">
        <f t="shared" si="16"/>
        <v>0</v>
      </c>
      <c r="G127" s="141">
        <f t="shared" si="17"/>
        <v>0</v>
      </c>
      <c r="H127" s="156"/>
      <c r="I127" s="140">
        <f t="shared" si="18"/>
        <v>0</v>
      </c>
      <c r="J127" s="141">
        <f t="shared" si="19"/>
        <v>0</v>
      </c>
    </row>
    <row r="128" ht="15.75" customHeight="1" spans="1:10">
      <c r="A128" s="139" t="s">
        <v>1332</v>
      </c>
      <c r="B128" s="140"/>
      <c r="C128" s="140"/>
      <c r="D128" s="140"/>
      <c r="E128" s="141">
        <f t="shared" si="15"/>
        <v>0</v>
      </c>
      <c r="F128" s="140">
        <f t="shared" si="16"/>
        <v>0</v>
      </c>
      <c r="G128" s="141">
        <f t="shared" si="17"/>
        <v>0</v>
      </c>
      <c r="H128" s="140"/>
      <c r="I128" s="140">
        <f t="shared" si="18"/>
        <v>0</v>
      </c>
      <c r="J128" s="141">
        <f t="shared" si="19"/>
        <v>0</v>
      </c>
    </row>
    <row r="129" s="125" customFormat="1" ht="15.15" customHeight="1" spans="1:10">
      <c r="A129" s="155" t="s">
        <v>1333</v>
      </c>
      <c r="B129" s="140"/>
      <c r="C129" s="156"/>
      <c r="D129" s="140"/>
      <c r="E129" s="141">
        <f t="shared" si="15"/>
        <v>0</v>
      </c>
      <c r="F129" s="140">
        <f t="shared" si="16"/>
        <v>0</v>
      </c>
      <c r="G129" s="141">
        <f t="shared" si="17"/>
        <v>0</v>
      </c>
      <c r="H129" s="156"/>
      <c r="I129" s="140">
        <f t="shared" si="18"/>
        <v>0</v>
      </c>
      <c r="J129" s="141">
        <f t="shared" si="19"/>
        <v>0</v>
      </c>
    </row>
    <row r="130" s="125" customFormat="1" ht="15.15" customHeight="1" spans="1:10">
      <c r="A130" s="155" t="s">
        <v>1334</v>
      </c>
      <c r="B130" s="140"/>
      <c r="C130" s="156"/>
      <c r="D130" s="140"/>
      <c r="E130" s="141">
        <f t="shared" si="15"/>
        <v>0</v>
      </c>
      <c r="F130" s="140">
        <f t="shared" si="16"/>
        <v>0</v>
      </c>
      <c r="G130" s="141">
        <f t="shared" si="17"/>
        <v>0</v>
      </c>
      <c r="H130" s="156"/>
      <c r="I130" s="140">
        <f t="shared" si="18"/>
        <v>0</v>
      </c>
      <c r="J130" s="141">
        <f t="shared" si="19"/>
        <v>0</v>
      </c>
    </row>
    <row r="131" s="125" customFormat="1" ht="15.15" customHeight="1" spans="1:10">
      <c r="A131" s="155" t="s">
        <v>1335</v>
      </c>
      <c r="B131" s="140"/>
      <c r="C131" s="156"/>
      <c r="D131" s="140"/>
      <c r="E131" s="141">
        <f t="shared" si="15"/>
        <v>0</v>
      </c>
      <c r="F131" s="140">
        <f t="shared" si="16"/>
        <v>0</v>
      </c>
      <c r="G131" s="141">
        <f t="shared" si="17"/>
        <v>0</v>
      </c>
      <c r="H131" s="156"/>
      <c r="I131" s="140">
        <f t="shared" si="18"/>
        <v>0</v>
      </c>
      <c r="J131" s="141">
        <f t="shared" si="19"/>
        <v>0</v>
      </c>
    </row>
    <row r="132" s="126" customFormat="1" ht="15.75" customHeight="1" spans="1:10">
      <c r="A132" s="81" t="s">
        <v>1336</v>
      </c>
      <c r="B132" s="143">
        <f>B21+B33+B42+B78+B89+B97+B118+B94+B112+B123</f>
        <v>102098</v>
      </c>
      <c r="C132" s="143">
        <f>C21+C33+C42+C78+C89+C97+C118+C94+C112+C123</f>
        <v>79459.83</v>
      </c>
      <c r="D132" s="143">
        <f>D21+D33+D42+D78+D89+D97+D118+D94+D112+D123</f>
        <v>102314.2</v>
      </c>
      <c r="E132" s="144">
        <f t="shared" si="15"/>
        <v>128.762168255331</v>
      </c>
      <c r="F132" s="143">
        <f t="shared" si="16"/>
        <v>216.199999999997</v>
      </c>
      <c r="G132" s="144">
        <f t="shared" si="17"/>
        <v>0.211757331191597</v>
      </c>
      <c r="H132" s="143">
        <f>H21+H33+H42+H78+H89+H97+H118+H94+H112+H123</f>
        <v>35809.32</v>
      </c>
      <c r="I132" s="143">
        <f t="shared" si="18"/>
        <v>-66504.88</v>
      </c>
      <c r="J132" s="144">
        <f t="shared" si="19"/>
        <v>-65.0006352979352</v>
      </c>
    </row>
    <row r="133" s="126" customFormat="1" ht="15.75" customHeight="1" spans="1:10">
      <c r="A133" s="157" t="s">
        <v>1337</v>
      </c>
      <c r="B133" s="143">
        <f>B134+B136+B137+B135</f>
        <v>26095</v>
      </c>
      <c r="C133" s="143">
        <f>C134+C136+C137+C135</f>
        <v>10000</v>
      </c>
      <c r="D133" s="143">
        <f>D134+D136+D137+D135</f>
        <v>21120</v>
      </c>
      <c r="E133" s="144">
        <f t="shared" si="15"/>
        <v>211.2</v>
      </c>
      <c r="F133" s="143">
        <f t="shared" si="16"/>
        <v>-4975</v>
      </c>
      <c r="G133" s="144">
        <f t="shared" si="17"/>
        <v>-19.0649549722169</v>
      </c>
      <c r="H133" s="143">
        <f>H134+H136+H137+H135</f>
        <v>55187</v>
      </c>
      <c r="I133" s="143">
        <f t="shared" si="18"/>
        <v>34067</v>
      </c>
      <c r="J133" s="144">
        <f t="shared" si="19"/>
        <v>161.302083333333</v>
      </c>
    </row>
    <row r="134" ht="15.75" customHeight="1" spans="1:10">
      <c r="A134" s="147" t="s">
        <v>1338</v>
      </c>
      <c r="B134" s="140">
        <v>1346</v>
      </c>
      <c r="C134" s="140"/>
      <c r="D134" s="140">
        <v>3507</v>
      </c>
      <c r="E134" s="141">
        <f t="shared" si="15"/>
        <v>0</v>
      </c>
      <c r="F134" s="140">
        <f t="shared" si="16"/>
        <v>2161</v>
      </c>
      <c r="G134" s="141">
        <f t="shared" si="17"/>
        <v>160.549777117385</v>
      </c>
      <c r="H134" s="140">
        <v>15187</v>
      </c>
      <c r="I134" s="140">
        <f t="shared" si="18"/>
        <v>11680</v>
      </c>
      <c r="J134" s="141">
        <f t="shared" si="19"/>
        <v>333.048189335614</v>
      </c>
    </row>
    <row r="135" ht="15.75" customHeight="1" spans="1:10">
      <c r="A135" s="147" t="s">
        <v>1339</v>
      </c>
      <c r="B135" s="140">
        <v>4113</v>
      </c>
      <c r="C135" s="140"/>
      <c r="D135" s="140">
        <v>2056</v>
      </c>
      <c r="E135" s="141">
        <f t="shared" si="15"/>
        <v>0</v>
      </c>
      <c r="F135" s="140">
        <f t="shared" si="16"/>
        <v>-2057</v>
      </c>
      <c r="G135" s="141">
        <f t="shared" si="17"/>
        <v>-50.012156576708</v>
      </c>
      <c r="H135" s="140"/>
      <c r="I135" s="140">
        <f t="shared" si="18"/>
        <v>-2056</v>
      </c>
      <c r="J135" s="141">
        <f t="shared" ref="J135:J141" si="20">IFERROR((I135/D135)*100,0)</f>
        <v>-100</v>
      </c>
    </row>
    <row r="136" ht="15.75" customHeight="1" spans="1:10">
      <c r="A136" s="147" t="s">
        <v>1340</v>
      </c>
      <c r="B136" s="140">
        <v>15000</v>
      </c>
      <c r="C136" s="140">
        <v>10000</v>
      </c>
      <c r="D136" s="140">
        <v>6000</v>
      </c>
      <c r="E136" s="141">
        <f t="shared" si="15"/>
        <v>60</v>
      </c>
      <c r="F136" s="140">
        <f t="shared" si="16"/>
        <v>-9000</v>
      </c>
      <c r="G136" s="141">
        <f t="shared" si="17"/>
        <v>-60</v>
      </c>
      <c r="H136" s="140">
        <v>40000</v>
      </c>
      <c r="I136" s="140">
        <f t="shared" si="18"/>
        <v>34000</v>
      </c>
      <c r="J136" s="141">
        <f t="shared" si="20"/>
        <v>566.666666666667</v>
      </c>
    </row>
    <row r="137" ht="15.75" customHeight="1" spans="1:10">
      <c r="A137" s="147" t="s">
        <v>1341</v>
      </c>
      <c r="B137" s="140">
        <v>5636</v>
      </c>
      <c r="C137" s="140"/>
      <c r="D137" s="140">
        <v>9557</v>
      </c>
      <c r="E137" s="141">
        <f t="shared" si="15"/>
        <v>0</v>
      </c>
      <c r="F137" s="140">
        <f t="shared" si="16"/>
        <v>3921</v>
      </c>
      <c r="G137" s="141">
        <f t="shared" si="17"/>
        <v>69.5706174591909</v>
      </c>
      <c r="H137" s="140"/>
      <c r="I137" s="140">
        <f t="shared" si="18"/>
        <v>-9557</v>
      </c>
      <c r="J137" s="141">
        <f t="shared" si="20"/>
        <v>-100</v>
      </c>
    </row>
    <row r="138" ht="15.75" customHeight="1" spans="1:10">
      <c r="A138" s="147" t="s">
        <v>1342</v>
      </c>
      <c r="B138" s="140"/>
      <c r="C138" s="140"/>
      <c r="D138" s="140"/>
      <c r="E138" s="141">
        <f t="shared" si="15"/>
        <v>0</v>
      </c>
      <c r="F138" s="140">
        <f t="shared" si="16"/>
        <v>0</v>
      </c>
      <c r="G138" s="141">
        <f t="shared" si="17"/>
        <v>0</v>
      </c>
      <c r="H138" s="140"/>
      <c r="I138" s="140">
        <f t="shared" si="18"/>
        <v>0</v>
      </c>
      <c r="J138" s="141">
        <f t="shared" si="20"/>
        <v>0</v>
      </c>
    </row>
    <row r="139" ht="15.75" customHeight="1" spans="1:10">
      <c r="A139" s="147" t="s">
        <v>1343</v>
      </c>
      <c r="B139" s="140"/>
      <c r="C139" s="140"/>
      <c r="D139" s="140"/>
      <c r="E139" s="141">
        <f t="shared" si="15"/>
        <v>0</v>
      </c>
      <c r="F139" s="140">
        <f t="shared" si="16"/>
        <v>0</v>
      </c>
      <c r="G139" s="141">
        <f t="shared" si="17"/>
        <v>0</v>
      </c>
      <c r="H139" s="140"/>
      <c r="I139" s="140">
        <f t="shared" si="18"/>
        <v>0</v>
      </c>
      <c r="J139" s="141">
        <f t="shared" si="20"/>
        <v>0</v>
      </c>
    </row>
    <row r="140" ht="15.75" customHeight="1" spans="1:10">
      <c r="A140" s="147" t="s">
        <v>1344</v>
      </c>
      <c r="B140" s="140"/>
      <c r="C140" s="140"/>
      <c r="D140" s="140"/>
      <c r="E140" s="141">
        <f t="shared" si="15"/>
        <v>0</v>
      </c>
      <c r="F140" s="140">
        <f t="shared" si="16"/>
        <v>0</v>
      </c>
      <c r="G140" s="141">
        <f t="shared" si="17"/>
        <v>0</v>
      </c>
      <c r="H140" s="140"/>
      <c r="I140" s="140">
        <f t="shared" si="18"/>
        <v>0</v>
      </c>
      <c r="J140" s="141">
        <f t="shared" si="20"/>
        <v>0</v>
      </c>
    </row>
    <row r="141" s="126" customFormat="1" ht="15.75" customHeight="1" spans="1:10">
      <c r="A141" s="81" t="s">
        <v>1345</v>
      </c>
      <c r="B141" s="143">
        <f>B132+B133</f>
        <v>128193</v>
      </c>
      <c r="C141" s="143">
        <f>C132+C133</f>
        <v>89459.83</v>
      </c>
      <c r="D141" s="143">
        <f>D132+D133</f>
        <v>123434.2</v>
      </c>
      <c r="E141" s="144">
        <f t="shared" si="15"/>
        <v>137.977235145651</v>
      </c>
      <c r="F141" s="143">
        <f t="shared" si="16"/>
        <v>-4758.8</v>
      </c>
      <c r="G141" s="144">
        <f t="shared" si="17"/>
        <v>-3.71221517555561</v>
      </c>
      <c r="H141" s="143">
        <f>H132+H133</f>
        <v>90996.32</v>
      </c>
      <c r="I141" s="143">
        <f t="shared" si="18"/>
        <v>-32437.88</v>
      </c>
      <c r="J141" s="144">
        <f t="shared" si="20"/>
        <v>-26.2794914213403</v>
      </c>
    </row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</sheetData>
  <autoFilter ref="A6:V141">
    <extLst/>
  </autoFilter>
  <mergeCells count="12">
    <mergeCell ref="A2:J2"/>
    <mergeCell ref="H3:J3"/>
    <mergeCell ref="C4:G4"/>
    <mergeCell ref="H4:J4"/>
    <mergeCell ref="F5:G5"/>
    <mergeCell ref="I5:J5"/>
    <mergeCell ref="A4:A6"/>
    <mergeCell ref="B5:B6"/>
    <mergeCell ref="C5:C6"/>
    <mergeCell ref="D5:D6"/>
    <mergeCell ref="E5:E6"/>
    <mergeCell ref="H5:H6"/>
  </mergeCells>
  <pageMargins left="0.590277777777778" right="0.432638888888889" top="0.47" bottom="0.56" header="0.5" footer="0.27"/>
  <pageSetup paperSize="9" orientation="landscape" horizontalDpi="600" verticalDpi="600"/>
  <headerFooter alignWithMargins="0" scaleWithDoc="0">
    <oddFooter>&amp;C&amp;10第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0"/>
  <sheetViews>
    <sheetView showZeros="0" zoomScaleSheetLayoutView="60" workbookViewId="0">
      <selection activeCell="L20" sqref="L20"/>
    </sheetView>
  </sheetViews>
  <sheetFormatPr defaultColWidth="9" defaultRowHeight="14.25" customHeight="1"/>
  <cols>
    <col min="1" max="1" width="43.4" style="67" customWidth="1"/>
    <col min="2" max="2" width="12.1" style="68" customWidth="1"/>
    <col min="3" max="3" width="10.7" style="67" customWidth="1"/>
    <col min="4" max="4" width="11.4" style="67" customWidth="1"/>
    <col min="5" max="5" width="10.4" style="67" customWidth="1"/>
    <col min="6" max="6" width="8.6" style="67" customWidth="1"/>
    <col min="7" max="7" width="8" style="67" customWidth="1"/>
    <col min="8" max="8" width="10.1" style="67" customWidth="1"/>
    <col min="9" max="9" width="8.1" style="67" customWidth="1"/>
    <col min="10" max="10" width="7.9" style="69" customWidth="1"/>
    <col min="11" max="11" width="22.5" style="70" customWidth="1"/>
    <col min="12" max="16" width="9" style="70"/>
    <col min="17" max="17" width="11" style="70"/>
    <col min="18" max="18" width="9" style="70"/>
    <col min="19" max="16384" width="9" style="67"/>
  </cols>
  <sheetData>
    <row r="1" customHeight="1" spans="1:2">
      <c r="A1" s="71" t="s">
        <v>1346</v>
      </c>
      <c r="B1" s="72"/>
    </row>
    <row r="2" s="64" customFormat="1" ht="29.25" customHeight="1" spans="1:18">
      <c r="A2" s="73" t="s">
        <v>1347</v>
      </c>
      <c r="B2" s="73"/>
      <c r="C2" s="73"/>
      <c r="D2" s="73"/>
      <c r="E2" s="73"/>
      <c r="F2" s="73"/>
      <c r="G2" s="73"/>
      <c r="H2" s="73"/>
      <c r="I2" s="73"/>
      <c r="J2" s="97"/>
      <c r="K2" s="98"/>
      <c r="L2" s="98"/>
      <c r="M2" s="98"/>
      <c r="N2" s="98"/>
      <c r="O2" s="98"/>
      <c r="P2" s="98"/>
      <c r="Q2" s="98"/>
      <c r="R2" s="98"/>
    </row>
    <row r="3" s="64" customFormat="1" ht="17.25" customHeight="1" spans="2:18">
      <c r="B3" s="74"/>
      <c r="C3" s="75"/>
      <c r="D3" s="75"/>
      <c r="E3" s="75"/>
      <c r="F3" s="75"/>
      <c r="G3" s="75"/>
      <c r="H3" s="76"/>
      <c r="I3" s="99" t="s">
        <v>14</v>
      </c>
      <c r="J3" s="99"/>
      <c r="K3" s="98"/>
      <c r="L3" s="98"/>
      <c r="M3" s="98"/>
      <c r="N3" s="98"/>
      <c r="O3" s="98"/>
      <c r="P3" s="98"/>
      <c r="Q3" s="98"/>
      <c r="R3" s="98"/>
    </row>
    <row r="4" s="64" customFormat="1" ht="20.25" customHeight="1" spans="1:18">
      <c r="A4" s="77" t="s">
        <v>1348</v>
      </c>
      <c r="B4" s="48" t="s">
        <v>1349</v>
      </c>
      <c r="C4" s="78" t="s">
        <v>17</v>
      </c>
      <c r="D4" s="79"/>
      <c r="E4" s="79"/>
      <c r="F4" s="79"/>
      <c r="G4" s="80"/>
      <c r="H4" s="81" t="s">
        <v>1350</v>
      </c>
      <c r="I4" s="81"/>
      <c r="J4" s="100"/>
      <c r="K4" s="101"/>
      <c r="L4" s="101"/>
      <c r="M4" s="101"/>
      <c r="N4" s="101"/>
      <c r="O4" s="102"/>
      <c r="P4" s="102"/>
      <c r="Q4" s="102"/>
      <c r="R4" s="98"/>
    </row>
    <row r="5" s="64" customFormat="1" ht="20.25" customHeight="1" spans="1:18">
      <c r="A5" s="82"/>
      <c r="B5" s="48"/>
      <c r="C5" s="45" t="s">
        <v>19</v>
      </c>
      <c r="D5" s="48" t="s">
        <v>1351</v>
      </c>
      <c r="E5" s="83" t="s">
        <v>1215</v>
      </c>
      <c r="F5" s="84" t="s">
        <v>1216</v>
      </c>
      <c r="G5" s="85"/>
      <c r="H5" s="81" t="s">
        <v>23</v>
      </c>
      <c r="I5" s="103" t="s">
        <v>91</v>
      </c>
      <c r="J5" s="85"/>
      <c r="K5" s="101"/>
      <c r="L5" s="101"/>
      <c r="M5" s="101"/>
      <c r="N5" s="101"/>
      <c r="O5" s="102"/>
      <c r="P5" s="104"/>
      <c r="Q5" s="122"/>
      <c r="R5" s="98"/>
    </row>
    <row r="6" s="64" customFormat="1" ht="20.25" customHeight="1" spans="1:18">
      <c r="A6" s="86"/>
      <c r="B6" s="48"/>
      <c r="C6" s="48"/>
      <c r="D6" s="48"/>
      <c r="E6" s="83"/>
      <c r="F6" s="87" t="s">
        <v>1218</v>
      </c>
      <c r="G6" s="85" t="s">
        <v>97</v>
      </c>
      <c r="H6" s="81"/>
      <c r="I6" s="105" t="s">
        <v>96</v>
      </c>
      <c r="J6" s="85" t="s">
        <v>97</v>
      </c>
      <c r="K6" s="101"/>
      <c r="L6" s="101"/>
      <c r="M6" s="101"/>
      <c r="N6" s="101"/>
      <c r="O6" s="102"/>
      <c r="P6" s="106"/>
      <c r="Q6" s="123"/>
      <c r="R6" s="98"/>
    </row>
    <row r="7" ht="19.05" customHeight="1" spans="1:16">
      <c r="A7" s="88" t="s">
        <v>1352</v>
      </c>
      <c r="B7" s="54">
        <v>147</v>
      </c>
      <c r="C7" s="54">
        <v>180</v>
      </c>
      <c r="D7" s="54">
        <v>207</v>
      </c>
      <c r="E7" s="89">
        <f>D7/C7*100</f>
        <v>115</v>
      </c>
      <c r="F7" s="54">
        <f>D7-B7</f>
        <v>60</v>
      </c>
      <c r="G7" s="89">
        <f>F7/B7*100</f>
        <v>40.8163265306122</v>
      </c>
      <c r="H7" s="54">
        <v>180</v>
      </c>
      <c r="I7" s="54">
        <f>H7-D7</f>
        <v>-27</v>
      </c>
      <c r="J7" s="89">
        <f>I7/D7*100</f>
        <v>-13.0434782608696</v>
      </c>
      <c r="K7" s="107"/>
      <c r="L7" s="108"/>
      <c r="M7" s="108"/>
      <c r="N7" s="108"/>
      <c r="P7" s="109"/>
    </row>
    <row r="8" s="65" customFormat="1" ht="19.05" customHeight="1" spans="1:18">
      <c r="A8" s="88" t="s">
        <v>1353</v>
      </c>
      <c r="B8" s="54"/>
      <c r="C8" s="54"/>
      <c r="D8" s="54"/>
      <c r="E8" s="89"/>
      <c r="F8" s="54">
        <f t="shared" ref="F8:F23" si="0">D8-B8</f>
        <v>0</v>
      </c>
      <c r="G8" s="89"/>
      <c r="H8" s="54"/>
      <c r="I8" s="54">
        <f t="shared" ref="I8:I23" si="1">H8-D8</f>
        <v>0</v>
      </c>
      <c r="J8" s="89"/>
      <c r="K8" s="107"/>
      <c r="L8" s="108"/>
      <c r="M8" s="108"/>
      <c r="N8" s="108"/>
      <c r="O8" s="110"/>
      <c r="P8" s="109"/>
      <c r="Q8" s="70"/>
      <c r="R8" s="110"/>
    </row>
    <row r="9" s="65" customFormat="1" ht="19.05" customHeight="1" spans="1:18">
      <c r="A9" s="88" t="s">
        <v>1354</v>
      </c>
      <c r="B9" s="54">
        <v>225</v>
      </c>
      <c r="C9" s="54">
        <v>150</v>
      </c>
      <c r="D9" s="54">
        <v>155</v>
      </c>
      <c r="E9" s="89">
        <f>D9/C9*100</f>
        <v>103.333333333333</v>
      </c>
      <c r="F9" s="54">
        <f t="shared" si="0"/>
        <v>-70</v>
      </c>
      <c r="G9" s="89">
        <f t="shared" ref="G8:G23" si="2">F9/B9*100</f>
        <v>-31.1111111111111</v>
      </c>
      <c r="H9" s="54">
        <v>150</v>
      </c>
      <c r="I9" s="54">
        <f t="shared" si="1"/>
        <v>-5</v>
      </c>
      <c r="J9" s="89">
        <f t="shared" ref="J8:J23" si="3">I9/D9*100</f>
        <v>-3.2258064516129</v>
      </c>
      <c r="K9" s="107"/>
      <c r="L9" s="108"/>
      <c r="M9" s="108"/>
      <c r="N9" s="108"/>
      <c r="O9" s="110"/>
      <c r="P9" s="109"/>
      <c r="Q9" s="70"/>
      <c r="R9" s="110"/>
    </row>
    <row r="10" s="65" customFormat="1" ht="19.05" customHeight="1" spans="1:18">
      <c r="A10" s="90" t="s">
        <v>1355</v>
      </c>
      <c r="B10" s="62">
        <f>B7+B8+B9</f>
        <v>372</v>
      </c>
      <c r="C10" s="62">
        <f>SUM(C7:C9)</f>
        <v>330</v>
      </c>
      <c r="D10" s="62">
        <f>D7+D8+D9</f>
        <v>362</v>
      </c>
      <c r="E10" s="91">
        <f>D10/C10*100</f>
        <v>109.69696969697</v>
      </c>
      <c r="F10" s="62">
        <f t="shared" si="0"/>
        <v>-10</v>
      </c>
      <c r="G10" s="91">
        <f t="shared" si="2"/>
        <v>-2.68817204301075</v>
      </c>
      <c r="H10" s="62">
        <f>SUM(H7:H9)</f>
        <v>330</v>
      </c>
      <c r="I10" s="62">
        <f t="shared" si="1"/>
        <v>-32</v>
      </c>
      <c r="J10" s="91">
        <f t="shared" si="3"/>
        <v>-8.83977900552486</v>
      </c>
      <c r="K10" s="111"/>
      <c r="L10" s="112"/>
      <c r="M10" s="112"/>
      <c r="N10" s="112"/>
      <c r="O10" s="110"/>
      <c r="P10" s="113"/>
      <c r="Q10" s="110"/>
      <c r="R10" s="110"/>
    </row>
    <row r="11" ht="19.05" customHeight="1" spans="1:16">
      <c r="A11" s="92" t="s">
        <v>1356</v>
      </c>
      <c r="B11" s="54">
        <f>B12+B13</f>
        <v>61</v>
      </c>
      <c r="C11" s="54">
        <f>C12+C13</f>
        <v>98</v>
      </c>
      <c r="D11" s="54">
        <v>98</v>
      </c>
      <c r="E11" s="89"/>
      <c r="F11" s="54">
        <f t="shared" si="0"/>
        <v>37</v>
      </c>
      <c r="G11" s="89">
        <f t="shared" si="2"/>
        <v>60.655737704918</v>
      </c>
      <c r="H11" s="54">
        <f>H12+H13</f>
        <v>37</v>
      </c>
      <c r="I11" s="54">
        <f t="shared" si="1"/>
        <v>-61</v>
      </c>
      <c r="J11" s="89">
        <f t="shared" si="3"/>
        <v>-62.2448979591837</v>
      </c>
      <c r="K11" s="114"/>
      <c r="L11" s="108"/>
      <c r="M11" s="108"/>
      <c r="N11" s="108"/>
      <c r="P11" s="109"/>
    </row>
    <row r="12" s="66" customFormat="1" ht="19.05" customHeight="1" spans="1:18">
      <c r="A12" s="92" t="s">
        <v>1357</v>
      </c>
      <c r="B12" s="54">
        <v>61</v>
      </c>
      <c r="C12" s="54">
        <v>37</v>
      </c>
      <c r="D12" s="54">
        <v>37</v>
      </c>
      <c r="E12" s="89"/>
      <c r="F12" s="54">
        <f t="shared" si="0"/>
        <v>-24</v>
      </c>
      <c r="G12" s="89">
        <f t="shared" si="2"/>
        <v>-39.344262295082</v>
      </c>
      <c r="H12" s="54"/>
      <c r="I12" s="54"/>
      <c r="J12" s="89">
        <f t="shared" si="3"/>
        <v>0</v>
      </c>
      <c r="K12" s="114"/>
      <c r="L12" s="108"/>
      <c r="M12" s="108"/>
      <c r="N12" s="108"/>
      <c r="O12" s="115"/>
      <c r="P12" s="109"/>
      <c r="Q12" s="70"/>
      <c r="R12" s="115"/>
    </row>
    <row r="13" s="66" customFormat="1" ht="19.05" customHeight="1" spans="1:18">
      <c r="A13" s="93" t="s">
        <v>1358</v>
      </c>
      <c r="B13" s="54"/>
      <c r="C13" s="54">
        <v>61</v>
      </c>
      <c r="D13" s="54">
        <v>61</v>
      </c>
      <c r="E13" s="89"/>
      <c r="F13" s="54">
        <f t="shared" si="0"/>
        <v>61</v>
      </c>
      <c r="G13" s="89"/>
      <c r="H13" s="54">
        <v>37</v>
      </c>
      <c r="I13" s="54"/>
      <c r="J13" s="89"/>
      <c r="K13" s="116"/>
      <c r="L13" s="108"/>
      <c r="M13" s="108"/>
      <c r="N13" s="108"/>
      <c r="O13" s="115"/>
      <c r="P13" s="109"/>
      <c r="Q13" s="70"/>
      <c r="R13" s="115"/>
    </row>
    <row r="14" s="65" customFormat="1" ht="19.05" customHeight="1" spans="1:18">
      <c r="A14" s="90" t="s">
        <v>1232</v>
      </c>
      <c r="B14" s="62">
        <f>B10+B11</f>
        <v>433</v>
      </c>
      <c r="C14" s="62">
        <f>C10+C11</f>
        <v>428</v>
      </c>
      <c r="D14" s="62">
        <f>D10+D11</f>
        <v>460</v>
      </c>
      <c r="E14" s="91">
        <f>D14/C14*100</f>
        <v>107.476635514019</v>
      </c>
      <c r="F14" s="62">
        <f t="shared" si="0"/>
        <v>27</v>
      </c>
      <c r="G14" s="91">
        <f t="shared" si="2"/>
        <v>6.23556581986143</v>
      </c>
      <c r="H14" s="62">
        <f>H10+H11</f>
        <v>367</v>
      </c>
      <c r="I14" s="62">
        <f t="shared" si="1"/>
        <v>-93</v>
      </c>
      <c r="J14" s="91">
        <f t="shared" si="3"/>
        <v>-20.2173913043478</v>
      </c>
      <c r="K14" s="111"/>
      <c r="L14" s="112"/>
      <c r="M14" s="112"/>
      <c r="N14" s="112"/>
      <c r="O14" s="110"/>
      <c r="P14" s="113"/>
      <c r="Q14" s="110"/>
      <c r="R14" s="110"/>
    </row>
    <row r="15" ht="19.05" customHeight="1" spans="1:16">
      <c r="A15" s="94" t="s">
        <v>1359</v>
      </c>
      <c r="B15" s="54"/>
      <c r="C15" s="54">
        <v>98</v>
      </c>
      <c r="D15" s="54">
        <f>+D16+D17</f>
        <v>4.68</v>
      </c>
      <c r="E15" s="89"/>
      <c r="F15" s="54">
        <f t="shared" si="0"/>
        <v>4.68</v>
      </c>
      <c r="G15" s="89"/>
      <c r="H15" s="54">
        <v>37</v>
      </c>
      <c r="I15" s="54">
        <f t="shared" si="1"/>
        <v>32.32</v>
      </c>
      <c r="J15" s="89"/>
      <c r="K15" s="117"/>
      <c r="L15" s="118"/>
      <c r="M15" s="119"/>
      <c r="N15" s="108"/>
      <c r="P15" s="109"/>
    </row>
    <row r="16" ht="19.05" customHeight="1" spans="1:16">
      <c r="A16" s="94" t="s">
        <v>1360</v>
      </c>
      <c r="B16" s="54"/>
      <c r="C16" s="54"/>
      <c r="D16" s="54"/>
      <c r="E16" s="89"/>
      <c r="F16" s="54">
        <f t="shared" si="0"/>
        <v>0</v>
      </c>
      <c r="G16" s="89"/>
      <c r="H16" s="54"/>
      <c r="I16" s="54">
        <f t="shared" si="1"/>
        <v>0</v>
      </c>
      <c r="J16" s="89"/>
      <c r="K16" s="117"/>
      <c r="L16" s="118"/>
      <c r="M16" s="119"/>
      <c r="N16" s="108"/>
      <c r="P16" s="109"/>
    </row>
    <row r="17" ht="19.05" customHeight="1" spans="1:16">
      <c r="A17" s="94" t="s">
        <v>1361</v>
      </c>
      <c r="B17" s="54"/>
      <c r="C17" s="54">
        <v>98</v>
      </c>
      <c r="D17" s="54">
        <v>4.68</v>
      </c>
      <c r="E17" s="89"/>
      <c r="F17" s="54">
        <f t="shared" si="0"/>
        <v>4.68</v>
      </c>
      <c r="G17" s="89"/>
      <c r="H17" s="54">
        <v>37</v>
      </c>
      <c r="I17" s="54"/>
      <c r="J17" s="89"/>
      <c r="K17" s="117"/>
      <c r="L17" s="118"/>
      <c r="M17" s="119"/>
      <c r="N17" s="108"/>
      <c r="P17" s="109"/>
    </row>
    <row r="18" ht="19.05" customHeight="1" spans="1:16">
      <c r="A18" s="95" t="s">
        <v>1362</v>
      </c>
      <c r="B18" s="54">
        <f>+B19</f>
        <v>372</v>
      </c>
      <c r="C18" s="54">
        <v>330</v>
      </c>
      <c r="D18" s="54">
        <f>+D19</f>
        <v>418.4</v>
      </c>
      <c r="E18" s="89">
        <f>D18/C18*100</f>
        <v>126.787878787879</v>
      </c>
      <c r="F18" s="54">
        <f t="shared" si="0"/>
        <v>46.4</v>
      </c>
      <c r="G18" s="89">
        <f t="shared" si="2"/>
        <v>12.4731182795699</v>
      </c>
      <c r="H18" s="54">
        <v>330</v>
      </c>
      <c r="I18" s="54">
        <f t="shared" si="1"/>
        <v>-88.4</v>
      </c>
      <c r="J18" s="89"/>
      <c r="K18" s="120"/>
      <c r="L18" s="108"/>
      <c r="M18" s="108"/>
      <c r="N18" s="108"/>
      <c r="P18" s="109"/>
    </row>
    <row r="19" ht="19.05" customHeight="1" spans="1:16">
      <c r="A19" s="94" t="s">
        <v>1363</v>
      </c>
      <c r="B19" s="54">
        <v>372</v>
      </c>
      <c r="C19" s="54">
        <v>330</v>
      </c>
      <c r="D19" s="54">
        <v>418.4</v>
      </c>
      <c r="E19" s="89">
        <f>D19/C19*100</f>
        <v>126.787878787879</v>
      </c>
      <c r="F19" s="54">
        <f t="shared" si="0"/>
        <v>46.4</v>
      </c>
      <c r="G19" s="89">
        <f t="shared" si="2"/>
        <v>12.4731182795699</v>
      </c>
      <c r="H19" s="54">
        <v>330</v>
      </c>
      <c r="I19" s="54">
        <f t="shared" si="1"/>
        <v>-88.4</v>
      </c>
      <c r="J19" s="89">
        <f t="shared" si="3"/>
        <v>-21.1281070745698</v>
      </c>
      <c r="K19" s="117"/>
      <c r="L19" s="118"/>
      <c r="M19" s="119"/>
      <c r="N19" s="108"/>
      <c r="P19" s="109"/>
    </row>
    <row r="20" s="65" customFormat="1" ht="19.05" customHeight="1" spans="1:18">
      <c r="A20" s="90" t="s">
        <v>1364</v>
      </c>
      <c r="B20" s="62">
        <f>B15+B18</f>
        <v>372</v>
      </c>
      <c r="C20" s="62">
        <v>428</v>
      </c>
      <c r="D20" s="62">
        <f>D15+D18</f>
        <v>423.08</v>
      </c>
      <c r="E20" s="91">
        <f>D20/C20*100</f>
        <v>98.8504672897196</v>
      </c>
      <c r="F20" s="62">
        <f t="shared" si="0"/>
        <v>51.08</v>
      </c>
      <c r="G20" s="91">
        <f t="shared" si="2"/>
        <v>13.7311827956989</v>
      </c>
      <c r="H20" s="62">
        <f>H15+H18</f>
        <v>367</v>
      </c>
      <c r="I20" s="62">
        <f t="shared" si="1"/>
        <v>-56.08</v>
      </c>
      <c r="J20" s="91">
        <f t="shared" si="3"/>
        <v>-13.2551763259904</v>
      </c>
      <c r="K20" s="111"/>
      <c r="L20" s="112"/>
      <c r="M20" s="112"/>
      <c r="N20" s="112"/>
      <c r="O20" s="110"/>
      <c r="P20" s="113"/>
      <c r="Q20" s="110"/>
      <c r="R20" s="110"/>
    </row>
    <row r="21" ht="19.05" customHeight="1" spans="1:16">
      <c r="A21" s="92" t="s">
        <v>1365</v>
      </c>
      <c r="B21" s="54">
        <f>B22</f>
        <v>61</v>
      </c>
      <c r="C21" s="54">
        <f>C22</f>
        <v>0</v>
      </c>
      <c r="D21" s="54">
        <v>37</v>
      </c>
      <c r="E21" s="89"/>
      <c r="F21" s="54">
        <f t="shared" si="0"/>
        <v>-24</v>
      </c>
      <c r="G21" s="89"/>
      <c r="H21" s="54">
        <f>H22</f>
        <v>0</v>
      </c>
      <c r="I21" s="54">
        <f t="shared" si="1"/>
        <v>-37</v>
      </c>
      <c r="J21" s="89">
        <f t="shared" si="3"/>
        <v>-100</v>
      </c>
      <c r="K21" s="114"/>
      <c r="L21" s="108"/>
      <c r="M21" s="108"/>
      <c r="N21" s="108"/>
      <c r="P21" s="109"/>
    </row>
    <row r="22" ht="19.05" customHeight="1" spans="1:16">
      <c r="A22" s="92" t="s">
        <v>1366</v>
      </c>
      <c r="B22" s="54">
        <f>B14-B20</f>
        <v>61</v>
      </c>
      <c r="C22" s="54">
        <f>C14-C20</f>
        <v>0</v>
      </c>
      <c r="D22" s="54">
        <v>37</v>
      </c>
      <c r="E22" s="89"/>
      <c r="F22" s="54">
        <f t="shared" si="0"/>
        <v>-24</v>
      </c>
      <c r="G22" s="89"/>
      <c r="H22" s="54">
        <f>H14-H20</f>
        <v>0</v>
      </c>
      <c r="I22" s="54">
        <f t="shared" si="1"/>
        <v>-37</v>
      </c>
      <c r="J22" s="89">
        <f t="shared" si="3"/>
        <v>-100</v>
      </c>
      <c r="K22" s="114"/>
      <c r="L22" s="108"/>
      <c r="M22" s="108"/>
      <c r="N22" s="108"/>
      <c r="P22" s="109"/>
    </row>
    <row r="23" s="65" customFormat="1" ht="19.05" customHeight="1" spans="1:18">
      <c r="A23" s="96" t="s">
        <v>1345</v>
      </c>
      <c r="B23" s="62">
        <f>B20+B21</f>
        <v>433</v>
      </c>
      <c r="C23" s="62">
        <v>428</v>
      </c>
      <c r="D23" s="62">
        <f>D20+D21</f>
        <v>460.08</v>
      </c>
      <c r="E23" s="91">
        <f>D23/C23*100</f>
        <v>107.495327102804</v>
      </c>
      <c r="F23" s="62">
        <f t="shared" si="0"/>
        <v>27.08</v>
      </c>
      <c r="G23" s="91">
        <f t="shared" si="2"/>
        <v>6.2540415704388</v>
      </c>
      <c r="H23" s="62">
        <f>H20+H21</f>
        <v>367</v>
      </c>
      <c r="I23" s="62">
        <f t="shared" si="1"/>
        <v>-93.08</v>
      </c>
      <c r="J23" s="91">
        <f t="shared" si="3"/>
        <v>-20.2312641279777</v>
      </c>
      <c r="K23" s="121"/>
      <c r="L23" s="112"/>
      <c r="M23" s="112"/>
      <c r="N23" s="112"/>
      <c r="O23" s="110"/>
      <c r="P23" s="113"/>
      <c r="Q23" s="110"/>
      <c r="R23" s="110"/>
    </row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</sheetData>
  <mergeCells count="21">
    <mergeCell ref="A2:J2"/>
    <mergeCell ref="C3:D3"/>
    <mergeCell ref="I3:J3"/>
    <mergeCell ref="C4:G4"/>
    <mergeCell ref="H4:J4"/>
    <mergeCell ref="M4:N4"/>
    <mergeCell ref="O4:Q4"/>
    <mergeCell ref="F5:G5"/>
    <mergeCell ref="I5:J5"/>
    <mergeCell ref="P5:Q5"/>
    <mergeCell ref="A4:A6"/>
    <mergeCell ref="B4:B6"/>
    <mergeCell ref="C5:C6"/>
    <mergeCell ref="D5:D6"/>
    <mergeCell ref="E5:E6"/>
    <mergeCell ref="H5:H6"/>
    <mergeCell ref="K4:K5"/>
    <mergeCell ref="L4:L6"/>
    <mergeCell ref="M5:M6"/>
    <mergeCell ref="N5:N6"/>
    <mergeCell ref="O5:O6"/>
  </mergeCells>
  <printOptions horizontalCentered="1"/>
  <pageMargins left="0.43" right="0.39" top="0.69" bottom="0.78" header="0.51" footer="0.51"/>
  <pageSetup paperSize="9" fitToHeight="0" orientation="landscape" verticalDpi="600"/>
  <headerFooter alignWithMargins="0" scaleWithDoc="0">
    <oddFooter>&amp;C&amp;10第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showZeros="0" workbookViewId="0">
      <selection activeCell="K21" sqref="K21"/>
    </sheetView>
  </sheetViews>
  <sheetFormatPr defaultColWidth="9" defaultRowHeight="14.25" outlineLevelCol="6"/>
  <cols>
    <col min="1" max="1" width="27.6" style="34" customWidth="1"/>
    <col min="2" max="2" width="12.6" style="34" customWidth="1"/>
    <col min="3" max="3" width="13.4" style="34" customWidth="1"/>
    <col min="4" max="4" width="14.7" style="34" customWidth="1"/>
    <col min="5" max="5" width="15.1" style="34" customWidth="1"/>
    <col min="6" max="6" width="13.8" style="34" customWidth="1"/>
    <col min="7" max="7" width="15" style="34" customWidth="1"/>
    <col min="8" max="16384" width="9" style="34"/>
  </cols>
  <sheetData>
    <row r="1" spans="1:7">
      <c r="A1" s="35" t="s">
        <v>1367</v>
      </c>
      <c r="B1" s="36"/>
      <c r="C1" s="36"/>
      <c r="D1" s="36"/>
      <c r="E1" s="36"/>
      <c r="F1" s="36"/>
      <c r="G1" s="36"/>
    </row>
    <row r="2" ht="18.75" spans="1:7">
      <c r="A2" s="37" t="s">
        <v>1368</v>
      </c>
      <c r="B2" s="37"/>
      <c r="C2" s="37"/>
      <c r="D2" s="37"/>
      <c r="E2" s="37"/>
      <c r="F2" s="37"/>
      <c r="G2" s="37"/>
    </row>
    <row r="3" ht="24" customHeight="1" spans="1:7">
      <c r="A3" s="38"/>
      <c r="B3" s="39"/>
      <c r="C3" s="38"/>
      <c r="D3" s="39"/>
      <c r="E3" s="39"/>
      <c r="F3" s="40" t="s">
        <v>1210</v>
      </c>
      <c r="G3" s="40"/>
    </row>
    <row r="4" spans="1:7">
      <c r="A4" s="41" t="s">
        <v>1369</v>
      </c>
      <c r="B4" s="42" t="s">
        <v>1370</v>
      </c>
      <c r="C4" s="42" t="s">
        <v>1371</v>
      </c>
      <c r="D4" s="42"/>
      <c r="E4" s="43"/>
      <c r="F4" s="42" t="s">
        <v>1372</v>
      </c>
      <c r="G4" s="42"/>
    </row>
    <row r="5" ht="26" customHeight="1" spans="1:7">
      <c r="A5" s="44"/>
      <c r="B5" s="42"/>
      <c r="C5" s="45" t="s">
        <v>19</v>
      </c>
      <c r="D5" s="46" t="s">
        <v>1373</v>
      </c>
      <c r="E5" s="47" t="s">
        <v>1374</v>
      </c>
      <c r="F5" s="48" t="s">
        <v>1217</v>
      </c>
      <c r="G5" s="47" t="s">
        <v>1374</v>
      </c>
    </row>
    <row r="6" ht="33" customHeight="1" spans="1:7">
      <c r="A6" s="49" t="s">
        <v>1375</v>
      </c>
      <c r="B6" s="50">
        <f t="shared" ref="B6:F6" si="0">B7+B14</f>
        <v>33929</v>
      </c>
      <c r="C6" s="50">
        <v>43656</v>
      </c>
      <c r="D6" s="50">
        <f t="shared" si="0"/>
        <v>35123</v>
      </c>
      <c r="E6" s="51">
        <f t="shared" ref="E6:E35" si="1">(D6-B6)/B6*100</f>
        <v>3.51911344277756</v>
      </c>
      <c r="F6" s="50">
        <f t="shared" si="0"/>
        <v>45465.59</v>
      </c>
      <c r="G6" s="51">
        <f t="shared" ref="G6:G17" si="2">(F6-D6)/D6*100</f>
        <v>29.4467727699798</v>
      </c>
    </row>
    <row r="7" ht="23.25" customHeight="1" spans="1:7">
      <c r="A7" s="52" t="s">
        <v>1376</v>
      </c>
      <c r="B7" s="50">
        <f t="shared" ref="B7:F7" si="3">SUM(B8:B13)</f>
        <v>11684</v>
      </c>
      <c r="C7" s="50">
        <v>13784</v>
      </c>
      <c r="D7" s="50">
        <f t="shared" si="3"/>
        <v>8973</v>
      </c>
      <c r="E7" s="51">
        <f t="shared" si="1"/>
        <v>-23.2026703183841</v>
      </c>
      <c r="F7" s="50">
        <f t="shared" si="3"/>
        <v>16206.8</v>
      </c>
      <c r="G7" s="51">
        <f t="shared" si="2"/>
        <v>80.6174077788922</v>
      </c>
    </row>
    <row r="8" ht="23.25" customHeight="1" spans="1:7">
      <c r="A8" s="53" t="s">
        <v>1377</v>
      </c>
      <c r="B8" s="54">
        <v>2896</v>
      </c>
      <c r="C8" s="54">
        <v>2818</v>
      </c>
      <c r="D8" s="54">
        <v>3987</v>
      </c>
      <c r="E8" s="51">
        <f t="shared" si="1"/>
        <v>37.6726519337017</v>
      </c>
      <c r="F8" s="54">
        <v>3717.02</v>
      </c>
      <c r="G8" s="55">
        <f t="shared" si="2"/>
        <v>-6.7715073990469</v>
      </c>
    </row>
    <row r="9" s="33" customFormat="1" ht="23.25" customHeight="1" spans="1:7">
      <c r="A9" s="53" t="s">
        <v>1378</v>
      </c>
      <c r="B9" s="54">
        <v>7511</v>
      </c>
      <c r="C9" s="54">
        <v>9170</v>
      </c>
      <c r="D9" s="54">
        <v>3320</v>
      </c>
      <c r="E9" s="51">
        <f t="shared" si="1"/>
        <v>-55.7981626947144</v>
      </c>
      <c r="F9" s="54">
        <v>11635.37</v>
      </c>
      <c r="G9" s="55">
        <f t="shared" si="2"/>
        <v>250.462951807229</v>
      </c>
    </row>
    <row r="10" s="33" customFormat="1" ht="23.25" customHeight="1" spans="1:7">
      <c r="A10" s="53" t="s">
        <v>1379</v>
      </c>
      <c r="B10" s="54">
        <v>182</v>
      </c>
      <c r="C10" s="54">
        <v>155</v>
      </c>
      <c r="D10" s="54">
        <v>28</v>
      </c>
      <c r="E10" s="51">
        <f t="shared" si="1"/>
        <v>-84.6153846153846</v>
      </c>
      <c r="F10" s="54">
        <v>19.09</v>
      </c>
      <c r="G10" s="55">
        <f t="shared" si="2"/>
        <v>-31.8214285714286</v>
      </c>
    </row>
    <row r="11" s="33" customFormat="1" ht="23.25" customHeight="1" spans="1:7">
      <c r="A11" s="53" t="s">
        <v>1380</v>
      </c>
      <c r="B11" s="54">
        <v>31</v>
      </c>
      <c r="C11" s="54">
        <v>29</v>
      </c>
      <c r="D11" s="54">
        <v>36</v>
      </c>
      <c r="E11" s="51">
        <f t="shared" si="1"/>
        <v>16.1290322580645</v>
      </c>
      <c r="F11" s="54">
        <v>29</v>
      </c>
      <c r="G11" s="55">
        <f t="shared" si="2"/>
        <v>-19.4444444444444</v>
      </c>
    </row>
    <row r="12" s="33" customFormat="1" ht="23.25" customHeight="1" spans="1:7">
      <c r="A12" s="53" t="s">
        <v>1381</v>
      </c>
      <c r="B12" s="54">
        <v>30</v>
      </c>
      <c r="C12" s="56">
        <v>24</v>
      </c>
      <c r="D12" s="54">
        <v>14</v>
      </c>
      <c r="E12" s="51">
        <f t="shared" si="1"/>
        <v>-53.3333333333333</v>
      </c>
      <c r="F12" s="56">
        <v>15</v>
      </c>
      <c r="G12" s="55">
        <f t="shared" si="2"/>
        <v>7.14285714285714</v>
      </c>
    </row>
    <row r="13" s="33" customFormat="1" ht="23.25" customHeight="1" spans="1:7">
      <c r="A13" s="57" t="s">
        <v>1382</v>
      </c>
      <c r="B13" s="58">
        <v>1034</v>
      </c>
      <c r="C13" s="58">
        <v>1588</v>
      </c>
      <c r="D13" s="58">
        <v>1588</v>
      </c>
      <c r="E13" s="51">
        <f t="shared" si="1"/>
        <v>53.57833655706</v>
      </c>
      <c r="F13" s="58">
        <v>791.32</v>
      </c>
      <c r="G13" s="55">
        <f t="shared" si="2"/>
        <v>-50.168765743073</v>
      </c>
    </row>
    <row r="14" s="33" customFormat="1" ht="23.25" customHeight="1" spans="1:7">
      <c r="A14" s="52" t="s">
        <v>1383</v>
      </c>
      <c r="B14" s="59">
        <f t="shared" ref="B14:F14" si="4">SUM(B15:B19)</f>
        <v>22245</v>
      </c>
      <c r="C14" s="59">
        <v>29872</v>
      </c>
      <c r="D14" s="59">
        <f t="shared" si="4"/>
        <v>26150</v>
      </c>
      <c r="E14" s="51">
        <f t="shared" si="1"/>
        <v>17.5545066307035</v>
      </c>
      <c r="F14" s="59">
        <f t="shared" si="4"/>
        <v>29258.79</v>
      </c>
      <c r="G14" s="51">
        <f t="shared" si="2"/>
        <v>11.8882982791587</v>
      </c>
    </row>
    <row r="15" ht="23.25" customHeight="1" spans="1:7">
      <c r="A15" s="53" t="s">
        <v>1377</v>
      </c>
      <c r="B15" s="58">
        <v>16455</v>
      </c>
      <c r="C15" s="60">
        <v>16460</v>
      </c>
      <c r="D15" s="58">
        <v>15832</v>
      </c>
      <c r="E15" s="51">
        <f t="shared" si="1"/>
        <v>-3.78608325736858</v>
      </c>
      <c r="F15" s="60">
        <v>16631.79</v>
      </c>
      <c r="G15" s="55">
        <f t="shared" si="2"/>
        <v>5.0517306720566</v>
      </c>
    </row>
    <row r="16" ht="23.25" customHeight="1" spans="1:7">
      <c r="A16" s="53" t="s">
        <v>1378</v>
      </c>
      <c r="B16" s="58">
        <v>5392</v>
      </c>
      <c r="C16" s="60">
        <v>13000</v>
      </c>
      <c r="D16" s="58">
        <v>10192</v>
      </c>
      <c r="E16" s="51">
        <f t="shared" si="1"/>
        <v>89.0207715133531</v>
      </c>
      <c r="F16" s="60">
        <v>12500</v>
      </c>
      <c r="G16" s="55">
        <f t="shared" si="2"/>
        <v>22.6452119309262</v>
      </c>
    </row>
    <row r="17" s="33" customFormat="1" ht="23.25" customHeight="1" spans="1:7">
      <c r="A17" s="53" t="s">
        <v>1379</v>
      </c>
      <c r="B17" s="58">
        <v>58</v>
      </c>
      <c r="C17" s="61">
        <v>55</v>
      </c>
      <c r="D17" s="58">
        <v>19</v>
      </c>
      <c r="E17" s="51">
        <f t="shared" si="1"/>
        <v>-67.2413793103448</v>
      </c>
      <c r="F17" s="61">
        <v>23</v>
      </c>
      <c r="G17" s="55">
        <f t="shared" si="2"/>
        <v>21.0526315789474</v>
      </c>
    </row>
    <row r="18" s="33" customFormat="1" ht="23.25" customHeight="1" spans="1:7">
      <c r="A18" s="53" t="s">
        <v>1380</v>
      </c>
      <c r="B18" s="58"/>
      <c r="C18" s="61"/>
      <c r="D18" s="58"/>
      <c r="E18" s="51"/>
      <c r="F18" s="61"/>
      <c r="G18" s="55"/>
    </row>
    <row r="19" s="33" customFormat="1" ht="23.25" customHeight="1" spans="1:7">
      <c r="A19" s="53" t="s">
        <v>1381</v>
      </c>
      <c r="B19" s="58">
        <v>340</v>
      </c>
      <c r="C19" s="61">
        <v>357</v>
      </c>
      <c r="D19" s="58">
        <v>107</v>
      </c>
      <c r="E19" s="51">
        <f t="shared" si="1"/>
        <v>-68.5294117647059</v>
      </c>
      <c r="F19" s="61">
        <v>104</v>
      </c>
      <c r="G19" s="55">
        <f t="shared" ref="G19:G35" si="5">(F19-D19)/D19*100</f>
        <v>-2.80373831775701</v>
      </c>
    </row>
    <row r="20" ht="27" customHeight="1" spans="1:7">
      <c r="A20" s="49" t="s">
        <v>1384</v>
      </c>
      <c r="B20" s="50">
        <f t="shared" ref="B20:F20" si="6">+B21+B24</f>
        <v>34688</v>
      </c>
      <c r="C20" s="50">
        <v>37580</v>
      </c>
      <c r="D20" s="50">
        <f t="shared" si="6"/>
        <v>35985</v>
      </c>
      <c r="E20" s="51">
        <f t="shared" si="1"/>
        <v>3.73904520295203</v>
      </c>
      <c r="F20" s="50">
        <f t="shared" si="6"/>
        <v>38949.5</v>
      </c>
      <c r="G20" s="51">
        <f t="shared" si="5"/>
        <v>8.23815478671669</v>
      </c>
    </row>
    <row r="21" ht="24" spans="1:7">
      <c r="A21" s="52" t="s">
        <v>1385</v>
      </c>
      <c r="B21" s="50">
        <f t="shared" ref="B21:F21" si="7">+B22+B23</f>
        <v>8489</v>
      </c>
      <c r="C21" s="50">
        <v>9175</v>
      </c>
      <c r="D21" s="50">
        <f t="shared" si="7"/>
        <v>8727</v>
      </c>
      <c r="E21" s="51">
        <f t="shared" si="1"/>
        <v>2.80362822476146</v>
      </c>
      <c r="F21" s="50">
        <f t="shared" si="7"/>
        <v>10117.1</v>
      </c>
      <c r="G21" s="51">
        <f t="shared" si="5"/>
        <v>15.9287269393835</v>
      </c>
    </row>
    <row r="22" spans="1:7">
      <c r="A22" s="53" t="s">
        <v>1386</v>
      </c>
      <c r="B22" s="54">
        <v>8484</v>
      </c>
      <c r="C22" s="61">
        <v>9172</v>
      </c>
      <c r="D22" s="54">
        <v>8702</v>
      </c>
      <c r="E22" s="51">
        <f t="shared" si="1"/>
        <v>2.56954266855257</v>
      </c>
      <c r="F22" s="61">
        <v>10093.1</v>
      </c>
      <c r="G22" s="55">
        <f t="shared" si="5"/>
        <v>15.9859802344289</v>
      </c>
    </row>
    <row r="23" spans="1:7">
      <c r="A23" s="53" t="s">
        <v>1387</v>
      </c>
      <c r="B23" s="54">
        <v>5</v>
      </c>
      <c r="C23" s="61">
        <v>3</v>
      </c>
      <c r="D23" s="54">
        <v>25</v>
      </c>
      <c r="E23" s="51">
        <f t="shared" si="1"/>
        <v>400</v>
      </c>
      <c r="F23" s="61">
        <v>24</v>
      </c>
      <c r="G23" s="55">
        <f t="shared" si="5"/>
        <v>-4</v>
      </c>
    </row>
    <row r="24" ht="24" spans="1:7">
      <c r="A24" s="52" t="s">
        <v>1388</v>
      </c>
      <c r="B24" s="62">
        <f t="shared" ref="B24:F24" si="8">+B25+B26</f>
        <v>26199</v>
      </c>
      <c r="C24" s="62">
        <v>28405</v>
      </c>
      <c r="D24" s="62">
        <f t="shared" si="8"/>
        <v>27258</v>
      </c>
      <c r="E24" s="51">
        <f t="shared" si="1"/>
        <v>4.04213901293943</v>
      </c>
      <c r="F24" s="62">
        <f t="shared" si="8"/>
        <v>28832.4</v>
      </c>
      <c r="G24" s="51">
        <f t="shared" si="5"/>
        <v>5.77591899625798</v>
      </c>
    </row>
    <row r="25" spans="1:7">
      <c r="A25" s="53" t="s">
        <v>1386</v>
      </c>
      <c r="B25" s="54">
        <v>26195</v>
      </c>
      <c r="C25" s="61">
        <v>28400</v>
      </c>
      <c r="D25" s="54">
        <v>27250</v>
      </c>
      <c r="E25" s="51">
        <f t="shared" si="1"/>
        <v>4.0274861614812</v>
      </c>
      <c r="F25" s="61">
        <v>28823.4</v>
      </c>
      <c r="G25" s="55">
        <f t="shared" si="5"/>
        <v>5.77394495412845</v>
      </c>
    </row>
    <row r="26" spans="1:7">
      <c r="A26" s="53" t="s">
        <v>1387</v>
      </c>
      <c r="B26" s="58">
        <v>4</v>
      </c>
      <c r="C26" s="61">
        <v>5</v>
      </c>
      <c r="D26" s="58">
        <v>8</v>
      </c>
      <c r="E26" s="51">
        <f t="shared" si="1"/>
        <v>100</v>
      </c>
      <c r="F26" s="61">
        <v>9</v>
      </c>
      <c r="G26" s="55">
        <f t="shared" si="5"/>
        <v>12.5</v>
      </c>
    </row>
    <row r="27" spans="1:7">
      <c r="A27" s="49" t="s">
        <v>1389</v>
      </c>
      <c r="B27" s="62">
        <f t="shared" ref="B27:F27" si="9">+B28+B29</f>
        <v>-759</v>
      </c>
      <c r="C27" s="62">
        <v>6076</v>
      </c>
      <c r="D27" s="62">
        <f t="shared" si="9"/>
        <v>-862</v>
      </c>
      <c r="E27" s="51">
        <f t="shared" si="1"/>
        <v>13.570487483531</v>
      </c>
      <c r="F27" s="62">
        <f t="shared" si="9"/>
        <v>6516.09</v>
      </c>
      <c r="G27" s="51">
        <f t="shared" si="5"/>
        <v>-855.926914153132</v>
      </c>
    </row>
    <row r="28" ht="24" spans="1:7">
      <c r="A28" s="63" t="s">
        <v>1390</v>
      </c>
      <c r="B28" s="54">
        <v>3195</v>
      </c>
      <c r="C28" s="54">
        <v>4609</v>
      </c>
      <c r="D28" s="54">
        <v>246</v>
      </c>
      <c r="E28" s="51">
        <f t="shared" si="1"/>
        <v>-92.3004694835681</v>
      </c>
      <c r="F28" s="54">
        <v>6089.7</v>
      </c>
      <c r="G28" s="55">
        <f t="shared" si="5"/>
        <v>2375.48780487805</v>
      </c>
    </row>
    <row r="29" ht="24" spans="1:7">
      <c r="A29" s="63" t="s">
        <v>1391</v>
      </c>
      <c r="B29" s="54">
        <v>-3954</v>
      </c>
      <c r="C29" s="54">
        <v>1467</v>
      </c>
      <c r="D29" s="54">
        <v>-1108</v>
      </c>
      <c r="E29" s="51">
        <f t="shared" si="1"/>
        <v>-71.9777440566515</v>
      </c>
      <c r="F29" s="54">
        <v>426.389999999999</v>
      </c>
      <c r="G29" s="55">
        <f t="shared" si="5"/>
        <v>-138.482851985559</v>
      </c>
    </row>
    <row r="30" spans="1:7">
      <c r="A30" s="49" t="s">
        <v>1392</v>
      </c>
      <c r="B30" s="50">
        <f t="shared" ref="B30:F30" si="10">+B31+B32</f>
        <v>33399</v>
      </c>
      <c r="C30" s="50">
        <v>31927</v>
      </c>
      <c r="D30" s="50">
        <f t="shared" si="10"/>
        <v>32640</v>
      </c>
      <c r="E30" s="51">
        <f t="shared" si="1"/>
        <v>-2.27252312943501</v>
      </c>
      <c r="F30" s="50">
        <f t="shared" si="10"/>
        <v>31778</v>
      </c>
      <c r="G30" s="51">
        <f t="shared" si="5"/>
        <v>-2.64093137254902</v>
      </c>
    </row>
    <row r="31" ht="24" spans="1:7">
      <c r="A31" s="63" t="s">
        <v>1393</v>
      </c>
      <c r="B31" s="61">
        <v>27798</v>
      </c>
      <c r="C31" s="61">
        <v>30850</v>
      </c>
      <c r="D31" s="61">
        <v>30993</v>
      </c>
      <c r="E31" s="51">
        <f t="shared" si="1"/>
        <v>11.4936326354414</v>
      </c>
      <c r="F31" s="61">
        <v>31239</v>
      </c>
      <c r="G31" s="55">
        <f t="shared" si="5"/>
        <v>0.793727615913271</v>
      </c>
    </row>
    <row r="32" ht="24" spans="1:7">
      <c r="A32" s="63" t="s">
        <v>1394</v>
      </c>
      <c r="B32" s="61">
        <v>5601</v>
      </c>
      <c r="C32" s="61">
        <v>1077</v>
      </c>
      <c r="D32" s="61">
        <v>1647</v>
      </c>
      <c r="E32" s="51">
        <f t="shared" si="1"/>
        <v>-70.5945366898768</v>
      </c>
      <c r="F32" s="61">
        <v>539</v>
      </c>
      <c r="G32" s="51">
        <f t="shared" si="5"/>
        <v>-67.2738312082574</v>
      </c>
    </row>
    <row r="33" spans="1:7">
      <c r="A33" s="49" t="s">
        <v>1395</v>
      </c>
      <c r="B33" s="50">
        <f t="shared" ref="B33:F33" si="11">+B34+B35</f>
        <v>32640</v>
      </c>
      <c r="C33" s="50">
        <v>38003</v>
      </c>
      <c r="D33" s="50">
        <f t="shared" si="11"/>
        <v>31778</v>
      </c>
      <c r="E33" s="51">
        <f t="shared" si="1"/>
        <v>-2.64093137254902</v>
      </c>
      <c r="F33" s="50">
        <f t="shared" si="11"/>
        <v>38294.09</v>
      </c>
      <c r="G33" s="51">
        <f t="shared" si="5"/>
        <v>20.5050349298257</v>
      </c>
    </row>
    <row r="34" ht="24" spans="1:7">
      <c r="A34" s="63" t="s">
        <v>1396</v>
      </c>
      <c r="B34" s="61">
        <v>30993</v>
      </c>
      <c r="C34" s="61">
        <v>35459</v>
      </c>
      <c r="D34" s="61">
        <v>31239</v>
      </c>
      <c r="E34" s="51">
        <f t="shared" si="1"/>
        <v>0.793727615913271</v>
      </c>
      <c r="F34" s="61">
        <v>37328.7</v>
      </c>
      <c r="G34" s="55">
        <f t="shared" si="5"/>
        <v>19.4939018534524</v>
      </c>
    </row>
    <row r="35" ht="24" spans="1:7">
      <c r="A35" s="63" t="s">
        <v>1397</v>
      </c>
      <c r="B35" s="61">
        <v>1647</v>
      </c>
      <c r="C35" s="61">
        <v>2544</v>
      </c>
      <c r="D35" s="61">
        <v>539</v>
      </c>
      <c r="E35" s="51">
        <f t="shared" si="1"/>
        <v>-67.2738312082574</v>
      </c>
      <c r="F35" s="61">
        <v>965.389999999999</v>
      </c>
      <c r="G35" s="55">
        <f t="shared" si="5"/>
        <v>79.1076066790351</v>
      </c>
    </row>
  </sheetData>
  <mergeCells count="6">
    <mergeCell ref="A2:G2"/>
    <mergeCell ref="F3:G3"/>
    <mergeCell ref="C4:E4"/>
    <mergeCell ref="F4:G4"/>
    <mergeCell ref="A4:A5"/>
    <mergeCell ref="B4:B5"/>
  </mergeCells>
  <pageMargins left="0.751388888888889" right="0.751388888888889" top="0.550694444444444" bottom="0.538888888888889" header="0.511805555555556" footer="0.290972222222222"/>
  <pageSetup paperSize="9" orientation="landscape" horizontalDpi="600" verticalDpi="300"/>
  <headerFooter alignWithMargins="0" scaleWithDoc="0">
    <oddFooter>&amp;C第 &amp;P 页，共 &amp;N 页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0"/>
  <sheetViews>
    <sheetView workbookViewId="0">
      <selection activeCell="H22" sqref="H22"/>
    </sheetView>
  </sheetViews>
  <sheetFormatPr defaultColWidth="9" defaultRowHeight="12"/>
  <cols>
    <col min="1" max="1" width="13.9" style="19" customWidth="1"/>
    <col min="2" max="2" width="16.4" style="19" customWidth="1"/>
    <col min="3" max="3" width="18.9" style="19" customWidth="1"/>
    <col min="4" max="4" width="15.9" style="19" customWidth="1"/>
    <col min="5" max="5" width="17.4" style="20" customWidth="1"/>
    <col min="6" max="6" width="11.2" style="19" customWidth="1"/>
    <col min="7" max="7" width="10.6" style="19" customWidth="1"/>
    <col min="8" max="8" width="18.75" style="19" customWidth="1"/>
    <col min="9" max="16384" width="9" style="19"/>
  </cols>
  <sheetData>
    <row r="1" spans="1:8">
      <c r="A1" s="21" t="s">
        <v>1398</v>
      </c>
      <c r="B1" s="21"/>
      <c r="C1" s="21"/>
      <c r="D1" s="21"/>
      <c r="E1" s="21"/>
      <c r="F1" s="21"/>
      <c r="G1" s="21"/>
      <c r="H1" s="21"/>
    </row>
    <row r="2" ht="18.75" spans="1:8">
      <c r="A2" s="22" t="s">
        <v>1399</v>
      </c>
      <c r="B2" s="22"/>
      <c r="C2" s="22"/>
      <c r="D2" s="22"/>
      <c r="E2" s="22"/>
      <c r="F2" s="22"/>
      <c r="G2" s="22"/>
      <c r="H2" s="22"/>
    </row>
    <row r="3" ht="14.25" spans="1:255">
      <c r="A3" s="21" t="s">
        <v>1400</v>
      </c>
      <c r="B3" s="21"/>
      <c r="C3" s="21"/>
      <c r="D3" s="21"/>
      <c r="E3" s="21"/>
      <c r="F3" s="21"/>
      <c r="G3" s="21"/>
      <c r="H3" s="21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  <c r="IJ3" s="30"/>
      <c r="IK3" s="30"/>
      <c r="IL3" s="30"/>
      <c r="IM3" s="30"/>
      <c r="IN3" s="30"/>
      <c r="IO3" s="30"/>
      <c r="IP3" s="30"/>
      <c r="IQ3" s="30"/>
      <c r="IR3" s="30"/>
      <c r="IS3" s="30"/>
      <c r="IT3" s="30"/>
      <c r="IU3" s="30"/>
    </row>
    <row r="4" ht="42" customHeight="1" spans="1:255">
      <c r="A4" s="23" t="s">
        <v>1401</v>
      </c>
      <c r="B4" s="23" t="s">
        <v>1402</v>
      </c>
      <c r="C4" s="23"/>
      <c r="D4" s="23"/>
      <c r="E4" s="23" t="s">
        <v>1403</v>
      </c>
      <c r="F4" s="23"/>
      <c r="G4" s="23"/>
      <c r="H4" s="23" t="s">
        <v>1404</v>
      </c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</row>
    <row r="5" s="18" customFormat="1" ht="41.25" customHeight="1" spans="1:255">
      <c r="A5" s="23"/>
      <c r="B5" s="24"/>
      <c r="C5" s="23" t="s">
        <v>1405</v>
      </c>
      <c r="D5" s="23" t="s">
        <v>1406</v>
      </c>
      <c r="E5" s="23"/>
      <c r="F5" s="23" t="s">
        <v>1405</v>
      </c>
      <c r="G5" s="23" t="s">
        <v>1406</v>
      </c>
      <c r="H5" s="23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</row>
    <row r="6" ht="41.25" customHeight="1" spans="1:255">
      <c r="A6" s="14" t="s">
        <v>1407</v>
      </c>
      <c r="B6" s="14" t="s">
        <v>1408</v>
      </c>
      <c r="C6" s="14" t="s">
        <v>1409</v>
      </c>
      <c r="D6" s="25" t="s">
        <v>1410</v>
      </c>
      <c r="E6" s="25" t="s">
        <v>1411</v>
      </c>
      <c r="F6" s="25" t="s">
        <v>1412</v>
      </c>
      <c r="G6" s="25" t="s">
        <v>1413</v>
      </c>
      <c r="H6" s="25" t="s">
        <v>1414</v>
      </c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/>
      <c r="IJ6" s="30"/>
      <c r="IK6" s="30"/>
      <c r="IL6" s="30"/>
      <c r="IM6" s="30"/>
      <c r="IN6" s="30"/>
      <c r="IO6" s="30"/>
      <c r="IP6" s="30"/>
      <c r="IQ6" s="30"/>
      <c r="IR6" s="30"/>
      <c r="IS6" s="30"/>
      <c r="IT6" s="30"/>
      <c r="IU6" s="30"/>
    </row>
    <row r="7" ht="87" customHeight="1" spans="1:255">
      <c r="A7" s="13" t="s">
        <v>1415</v>
      </c>
      <c r="B7" s="15">
        <f>+C7+D7</f>
        <v>351457.21</v>
      </c>
      <c r="C7" s="15">
        <f>111538.65-181.44</f>
        <v>111357.21</v>
      </c>
      <c r="D7" s="26">
        <f>240100</f>
        <v>240100</v>
      </c>
      <c r="E7" s="26">
        <f>+F7+G7</f>
        <v>347871.21</v>
      </c>
      <c r="F7" s="27">
        <f>108557.65-181.44</f>
        <v>108376.21</v>
      </c>
      <c r="G7" s="27">
        <v>239495</v>
      </c>
      <c r="H7" s="28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  <c r="IU7" s="30"/>
    </row>
    <row r="8" spans="5:5">
      <c r="E8" s="29"/>
    </row>
    <row r="9" spans="4:5">
      <c r="D9" s="20"/>
      <c r="E9" s="29"/>
    </row>
    <row r="10" spans="4:5">
      <c r="D10" s="20"/>
      <c r="E10" s="29"/>
    </row>
  </sheetData>
  <mergeCells count="7">
    <mergeCell ref="A1:H1"/>
    <mergeCell ref="A2:H2"/>
    <mergeCell ref="A3:H3"/>
    <mergeCell ref="B4:D4"/>
    <mergeCell ref="E4:G4"/>
    <mergeCell ref="A4:A5"/>
    <mergeCell ref="H4:H5"/>
  </mergeCells>
  <pageMargins left="0.75" right="0.75" top="0.98" bottom="0.98" header="0.51" footer="0.51"/>
  <pageSetup paperSize="9" scale="99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I19" sqref="I19"/>
    </sheetView>
  </sheetViews>
  <sheetFormatPr defaultColWidth="9" defaultRowHeight="14.25" outlineLevelCol="3"/>
  <cols>
    <col min="1" max="1" width="53.5" style="1" customWidth="1"/>
    <col min="2" max="2" width="18.9" style="1" customWidth="1"/>
    <col min="3" max="3" width="18.4" style="2" customWidth="1"/>
    <col min="4" max="4" width="18.6" style="3" customWidth="1"/>
    <col min="5" max="16384" width="9" style="1"/>
  </cols>
  <sheetData>
    <row r="1" spans="1:4">
      <c r="A1" s="4" t="s">
        <v>1416</v>
      </c>
      <c r="B1" s="5"/>
      <c r="C1" s="6"/>
      <c r="D1" s="5"/>
    </row>
    <row r="2" ht="18.75" spans="1:4">
      <c r="A2" s="7" t="s">
        <v>1417</v>
      </c>
      <c r="B2" s="7"/>
      <c r="C2" s="8"/>
      <c r="D2" s="7"/>
    </row>
    <row r="3" spans="1:4">
      <c r="A3" s="9" t="s">
        <v>1418</v>
      </c>
      <c r="B3" s="9"/>
      <c r="C3" s="10"/>
      <c r="D3" s="9"/>
    </row>
    <row r="4" spans="1:4">
      <c r="A4" s="11" t="s">
        <v>15</v>
      </c>
      <c r="B4" s="11" t="s">
        <v>1407</v>
      </c>
      <c r="C4" s="12" t="s">
        <v>92</v>
      </c>
      <c r="D4" s="11" t="s">
        <v>1404</v>
      </c>
    </row>
    <row r="5" ht="21" customHeight="1" spans="1:4">
      <c r="A5" s="13" t="s">
        <v>1419</v>
      </c>
      <c r="B5" s="14" t="s">
        <v>1420</v>
      </c>
      <c r="C5" s="15">
        <f>C6+C8</f>
        <v>52838.65</v>
      </c>
      <c r="D5" s="16"/>
    </row>
    <row r="6" ht="21" customHeight="1" spans="1:4">
      <c r="A6" s="13" t="s">
        <v>1421</v>
      </c>
      <c r="B6" s="14" t="s">
        <v>1409</v>
      </c>
      <c r="C6" s="15">
        <v>23738.65</v>
      </c>
      <c r="D6" s="16"/>
    </row>
    <row r="7" ht="21" customHeight="1" spans="1:4">
      <c r="A7" s="13" t="s">
        <v>1422</v>
      </c>
      <c r="B7" s="14" t="s">
        <v>1410</v>
      </c>
      <c r="C7" s="15">
        <v>18700</v>
      </c>
      <c r="D7" s="16"/>
    </row>
    <row r="8" ht="21" customHeight="1" spans="1:4">
      <c r="A8" s="13" t="s">
        <v>1423</v>
      </c>
      <c r="B8" s="14" t="s">
        <v>1424</v>
      </c>
      <c r="C8" s="15">
        <v>29100</v>
      </c>
      <c r="D8" s="16"/>
    </row>
    <row r="9" ht="21" customHeight="1" spans="1:4">
      <c r="A9" s="13" t="s">
        <v>1422</v>
      </c>
      <c r="B9" s="14" t="s">
        <v>1412</v>
      </c>
      <c r="C9" s="15">
        <v>1900</v>
      </c>
      <c r="D9" s="16"/>
    </row>
    <row r="10" ht="21" customHeight="1" spans="1:4">
      <c r="A10" s="13" t="s">
        <v>1425</v>
      </c>
      <c r="B10" s="14" t="s">
        <v>1426</v>
      </c>
      <c r="C10" s="15">
        <f>C11+C12</f>
        <v>20956</v>
      </c>
      <c r="D10" s="14"/>
    </row>
    <row r="11" ht="21" customHeight="1" spans="1:4">
      <c r="A11" s="13" t="s">
        <v>1421</v>
      </c>
      <c r="B11" s="14" t="s">
        <v>1414</v>
      </c>
      <c r="C11" s="15">
        <v>18900</v>
      </c>
      <c r="D11" s="16"/>
    </row>
    <row r="12" ht="21" customHeight="1" spans="1:4">
      <c r="A12" s="13" t="s">
        <v>1423</v>
      </c>
      <c r="B12" s="14" t="s">
        <v>1427</v>
      </c>
      <c r="C12" s="15">
        <v>2056</v>
      </c>
      <c r="D12" s="16"/>
    </row>
    <row r="13" ht="21" customHeight="1" spans="1:4">
      <c r="A13" s="13" t="s">
        <v>1428</v>
      </c>
      <c r="B13" s="14" t="s">
        <v>1429</v>
      </c>
      <c r="C13" s="15">
        <f>C14+C15</f>
        <v>12439.067688</v>
      </c>
      <c r="D13" s="14"/>
    </row>
    <row r="14" ht="21" customHeight="1" spans="1:4">
      <c r="A14" s="13" t="s">
        <v>1421</v>
      </c>
      <c r="B14" s="14" t="s">
        <v>1430</v>
      </c>
      <c r="C14" s="15">
        <v>4216.320888</v>
      </c>
      <c r="D14" s="16"/>
    </row>
    <row r="15" ht="21" customHeight="1" spans="1:4">
      <c r="A15" s="13" t="s">
        <v>1423</v>
      </c>
      <c r="B15" s="14" t="s">
        <v>1431</v>
      </c>
      <c r="C15" s="15">
        <v>8222.7468</v>
      </c>
      <c r="D15" s="16"/>
    </row>
    <row r="16" ht="21" customHeight="1" spans="1:4">
      <c r="A16" s="13" t="s">
        <v>1432</v>
      </c>
      <c r="B16" s="14" t="s">
        <v>1433</v>
      </c>
      <c r="C16" s="15">
        <f>C17+C20</f>
        <v>20956</v>
      </c>
      <c r="D16" s="14"/>
    </row>
    <row r="17" ht="21" customHeight="1" spans="1:4">
      <c r="A17" s="13" t="s">
        <v>1421</v>
      </c>
      <c r="B17" s="14" t="s">
        <v>1434</v>
      </c>
      <c r="C17" s="15">
        <v>18900</v>
      </c>
      <c r="D17" s="16"/>
    </row>
    <row r="18" ht="21" customHeight="1" spans="1:4">
      <c r="A18" s="13" t="s">
        <v>1422</v>
      </c>
      <c r="B18" s="14" t="s">
        <v>1435</v>
      </c>
      <c r="C18" s="15">
        <v>18700</v>
      </c>
      <c r="D18" s="16"/>
    </row>
    <row r="19" ht="21" customHeight="1" spans="1:4">
      <c r="A19" s="13" t="s">
        <v>1436</v>
      </c>
      <c r="B19" s="14" t="s">
        <v>1437</v>
      </c>
      <c r="C19" s="15">
        <v>200</v>
      </c>
      <c r="D19" s="16"/>
    </row>
    <row r="20" ht="21" customHeight="1" spans="1:4">
      <c r="A20" s="13" t="s">
        <v>1423</v>
      </c>
      <c r="B20" s="14" t="s">
        <v>1438</v>
      </c>
      <c r="C20" s="15">
        <v>2056</v>
      </c>
      <c r="D20" s="16"/>
    </row>
    <row r="21" ht="21" customHeight="1" spans="1:4">
      <c r="A21" s="13" t="s">
        <v>1422</v>
      </c>
      <c r="B21" s="14" t="s">
        <v>1439</v>
      </c>
      <c r="C21" s="15">
        <v>1900</v>
      </c>
      <c r="D21" s="16"/>
    </row>
    <row r="22" ht="21" customHeight="1" spans="1:4">
      <c r="A22" s="13" t="s">
        <v>1436</v>
      </c>
      <c r="B22" s="14" t="s">
        <v>1440</v>
      </c>
      <c r="C22" s="15">
        <v>156</v>
      </c>
      <c r="D22" s="16"/>
    </row>
    <row r="23" ht="21" customHeight="1" spans="1:4">
      <c r="A23" s="13" t="s">
        <v>1441</v>
      </c>
      <c r="B23" s="14" t="s">
        <v>1442</v>
      </c>
      <c r="C23" s="15">
        <f>C24+C25</f>
        <v>12439.067688</v>
      </c>
      <c r="D23" s="14"/>
    </row>
    <row r="24" ht="21" customHeight="1" spans="1:4">
      <c r="A24" s="13" t="s">
        <v>1421</v>
      </c>
      <c r="B24" s="14" t="s">
        <v>1443</v>
      </c>
      <c r="C24" s="15">
        <v>4216.320888</v>
      </c>
      <c r="D24" s="16"/>
    </row>
    <row r="25" ht="21" customHeight="1" spans="1:4">
      <c r="A25" s="13" t="s">
        <v>1423</v>
      </c>
      <c r="B25" s="14" t="s">
        <v>1444</v>
      </c>
      <c r="C25" s="15">
        <v>8222.7468</v>
      </c>
      <c r="D25" s="14"/>
    </row>
    <row r="26" spans="3:3">
      <c r="C26" s="17"/>
    </row>
  </sheetData>
  <mergeCells count="2">
    <mergeCell ref="A2:D2"/>
    <mergeCell ref="A3:D3"/>
  </mergeCells>
  <pageMargins left="0.75" right="0.75" top="0.550694444444444" bottom="0.550694444444444" header="0.51" footer="0.51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A 1 "   r g b C l r = " 3 0 C 4 D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一般公共预算收入</vt:lpstr>
      <vt:lpstr>一般公共预算支出  </vt:lpstr>
      <vt:lpstr>一般公共预算本级支出（分基本及项目支出）</vt:lpstr>
      <vt:lpstr>政府性基金收支</vt:lpstr>
      <vt:lpstr>国有资本经营收支</vt:lpstr>
      <vt:lpstr>社会保险基金收支</vt:lpstr>
      <vt:lpstr>2022年政府债务限额和余额情况</vt:lpstr>
      <vt:lpstr>2022年政府债券发行及还本付息情况表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xs</cp:lastModifiedBy>
  <dcterms:created xsi:type="dcterms:W3CDTF">2017-01-22T02:51:00Z</dcterms:created>
  <cp:lastPrinted>2018-01-25T08:13:00Z</cp:lastPrinted>
  <dcterms:modified xsi:type="dcterms:W3CDTF">2023-10-23T01:16:38Z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CC78181951F245AA96DDA835F1CB07E8</vt:lpwstr>
  </property>
</Properties>
</file>